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FP\Workgroups and Int Parties\Technology &amp; Equipment\MRI Methodology 2021-22\3 - 1-19-2022\"/>
    </mc:Choice>
  </mc:AlternateContent>
  <xr:revisionPtr revIDLastSave="0" documentId="13_ncr:1_{474F622C-C5DB-4C05-ACEA-8DB2496B0A8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cenarios" sheetId="8" r:id="rId1"/>
    <sheet name="CONTROL" sheetId="3" r:id="rId2"/>
    <sheet name="RY2019" sheetId="4" r:id="rId3"/>
    <sheet name="RY2020" sheetId="5" r:id="rId4"/>
    <sheet name="proj1" sheetId="2" r:id="rId5"/>
    <sheet name="pop_data" sheetId="6" r:id="rId6"/>
    <sheet name="times" sheetId="7" r:id="rId7"/>
  </sheets>
  <definedNames>
    <definedName name="_xlnm._FilterDatabase" localSheetId="1" hidden="1">CONTROL!$F$18:$I$119</definedName>
    <definedName name="_xlnm._FilterDatabase" localSheetId="2" hidden="1">'RY2019'!$A$1:$AC$368</definedName>
    <definedName name="_xlnm._FilterDatabase" localSheetId="3" hidden="1">'RY2020'!$A$1:$AC$371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7" i="7" l="1"/>
  <c r="N6" i="7"/>
  <c r="N5" i="7"/>
  <c r="N4" i="7"/>
  <c r="M7" i="7"/>
  <c r="M6" i="7"/>
  <c r="M5" i="7"/>
  <c r="M4" i="7"/>
  <c r="L7" i="7"/>
  <c r="L6" i="7"/>
  <c r="L5" i="7"/>
  <c r="L4" i="7"/>
  <c r="K7" i="7"/>
  <c r="K6" i="7"/>
  <c r="K5" i="7"/>
  <c r="K4" i="7"/>
  <c r="C4" i="3" l="1"/>
  <c r="C5" i="3"/>
  <c r="C6" i="3"/>
  <c r="C3" i="3"/>
  <c r="C12" i="3"/>
  <c r="D13" i="3" l="1"/>
  <c r="F81" i="6" l="1"/>
  <c r="G81" i="6"/>
  <c r="H81" i="6" s="1"/>
  <c r="I81" i="6" s="1"/>
  <c r="Z97" i="2" s="1"/>
  <c r="F82" i="6"/>
  <c r="G82" i="6"/>
  <c r="H82" i="6" s="1"/>
  <c r="I82" i="6" s="1"/>
  <c r="Z98" i="2" s="1"/>
  <c r="F83" i="6"/>
  <c r="G83" i="6"/>
  <c r="H83" i="6" s="1"/>
  <c r="I83" i="6" s="1"/>
  <c r="Z99" i="2" s="1"/>
  <c r="F84" i="6"/>
  <c r="G84" i="6"/>
  <c r="H84" i="6" s="1"/>
  <c r="I84" i="6" s="1"/>
  <c r="Z100" i="2" s="1"/>
  <c r="F85" i="6"/>
  <c r="G85" i="6"/>
  <c r="H85" i="6" s="1"/>
  <c r="I85" i="6" s="1"/>
  <c r="Z101" i="2" s="1"/>
  <c r="G80" i="6"/>
  <c r="F80" i="6"/>
  <c r="H80" i="6" s="1"/>
  <c r="I80" i="6" s="1"/>
  <c r="Z96" i="2" s="1"/>
  <c r="G79" i="6"/>
  <c r="F79" i="6"/>
  <c r="G78" i="6"/>
  <c r="F78" i="6"/>
  <c r="H78" i="6" s="1"/>
  <c r="I78" i="6" s="1"/>
  <c r="G77" i="6"/>
  <c r="F77" i="6"/>
  <c r="F73" i="6"/>
  <c r="G73" i="6"/>
  <c r="H73" i="6" s="1"/>
  <c r="I73" i="6" s="1"/>
  <c r="Z87" i="2" s="1"/>
  <c r="F74" i="6"/>
  <c r="G74" i="6"/>
  <c r="H74" i="6" s="1"/>
  <c r="I74" i="6" s="1"/>
  <c r="Z88" i="2" s="1"/>
  <c r="F75" i="6"/>
  <c r="G75" i="6"/>
  <c r="H75" i="6" s="1"/>
  <c r="I75" i="6" s="1"/>
  <c r="Z89" i="2" s="1"/>
  <c r="F76" i="6"/>
  <c r="G76" i="6"/>
  <c r="H76" i="6" s="1"/>
  <c r="I76" i="6" s="1"/>
  <c r="Z90" i="2" s="1"/>
  <c r="F68" i="6"/>
  <c r="G68" i="6"/>
  <c r="H68" i="6" s="1"/>
  <c r="I68" i="6" s="1"/>
  <c r="Z82" i="2" s="1"/>
  <c r="F69" i="6"/>
  <c r="G69" i="6"/>
  <c r="H69" i="6" s="1"/>
  <c r="I69" i="6" s="1"/>
  <c r="Z83" i="2" s="1"/>
  <c r="F70" i="6"/>
  <c r="G70" i="6"/>
  <c r="H70" i="6" s="1"/>
  <c r="I70" i="6" s="1"/>
  <c r="Z84" i="2" s="1"/>
  <c r="F71" i="6"/>
  <c r="G71" i="6"/>
  <c r="H71" i="6" s="1"/>
  <c r="I71" i="6" s="1"/>
  <c r="Z85" i="2" s="1"/>
  <c r="F72" i="6"/>
  <c r="G72" i="6"/>
  <c r="H72" i="6" s="1"/>
  <c r="I72" i="6" s="1"/>
  <c r="Z86" i="2" s="1"/>
  <c r="F64" i="6"/>
  <c r="G64" i="6"/>
  <c r="H64" i="6" s="1"/>
  <c r="I64" i="6" s="1"/>
  <c r="Z78" i="2" s="1"/>
  <c r="F65" i="6"/>
  <c r="G65" i="6"/>
  <c r="H65" i="6" s="1"/>
  <c r="I65" i="6" s="1"/>
  <c r="Z79" i="2" s="1"/>
  <c r="F66" i="6"/>
  <c r="G66" i="6"/>
  <c r="H66" i="6" s="1"/>
  <c r="I66" i="6" s="1"/>
  <c r="Z80" i="2" s="1"/>
  <c r="F67" i="6"/>
  <c r="G67" i="6"/>
  <c r="H67" i="6" s="1"/>
  <c r="I67" i="6" s="1"/>
  <c r="Z81" i="2" s="1"/>
  <c r="G63" i="6"/>
  <c r="F63" i="6"/>
  <c r="G62" i="6"/>
  <c r="F62" i="6"/>
  <c r="H62" i="6" s="1"/>
  <c r="I62" i="6" s="1"/>
  <c r="G61" i="6"/>
  <c r="F61" i="6"/>
  <c r="G60" i="6"/>
  <c r="F60" i="6"/>
  <c r="H60" i="6" s="1"/>
  <c r="I60" i="6" s="1"/>
  <c r="Z73" i="2" s="1"/>
  <c r="G59" i="6"/>
  <c r="F59" i="6"/>
  <c r="F58" i="6"/>
  <c r="G58" i="6"/>
  <c r="H58" i="6" s="1"/>
  <c r="I58" i="6" s="1"/>
  <c r="Z70" i="2" s="1"/>
  <c r="G57" i="6"/>
  <c r="F57" i="6"/>
  <c r="F51" i="6"/>
  <c r="G51" i="6"/>
  <c r="H51" i="6" s="1"/>
  <c r="I51" i="6" s="1"/>
  <c r="Z62" i="2" s="1"/>
  <c r="F52" i="6"/>
  <c r="G52" i="6"/>
  <c r="H52" i="6" s="1"/>
  <c r="I52" i="6" s="1"/>
  <c r="Z63" i="2" s="1"/>
  <c r="F53" i="6"/>
  <c r="G53" i="6"/>
  <c r="H53" i="6" s="1"/>
  <c r="I53" i="6" s="1"/>
  <c r="Z64" i="2" s="1"/>
  <c r="F54" i="6"/>
  <c r="G54" i="6"/>
  <c r="H54" i="6" s="1"/>
  <c r="I54" i="6" s="1"/>
  <c r="Z65" i="2" s="1"/>
  <c r="F55" i="6"/>
  <c r="G55" i="6"/>
  <c r="H55" i="6" s="1"/>
  <c r="I55" i="6" s="1"/>
  <c r="Z66" i="2" s="1"/>
  <c r="F56" i="6"/>
  <c r="G56" i="6"/>
  <c r="H56" i="6" s="1"/>
  <c r="I56" i="6" s="1"/>
  <c r="Z67" i="2" s="1"/>
  <c r="F50" i="6"/>
  <c r="G50" i="6"/>
  <c r="H50" i="6" s="1"/>
  <c r="I50" i="6" s="1"/>
  <c r="Z61" i="2" s="1"/>
  <c r="G49" i="6"/>
  <c r="F49" i="6"/>
  <c r="F46" i="6"/>
  <c r="G46" i="6"/>
  <c r="H46" i="6" s="1"/>
  <c r="I46" i="6" s="1"/>
  <c r="Z56" i="2" s="1"/>
  <c r="F47" i="6"/>
  <c r="G47" i="6"/>
  <c r="H47" i="6" s="1"/>
  <c r="I47" i="6" s="1"/>
  <c r="Z57" i="2" s="1"/>
  <c r="F48" i="6"/>
  <c r="G48" i="6"/>
  <c r="H48" i="6" s="1"/>
  <c r="I48" i="6" s="1"/>
  <c r="Z58" i="2" s="1"/>
  <c r="G45" i="6"/>
  <c r="F45" i="6"/>
  <c r="F43" i="6"/>
  <c r="G43" i="6"/>
  <c r="H43" i="6" s="1"/>
  <c r="I43" i="6" s="1"/>
  <c r="Z52" i="2" s="1"/>
  <c r="F44" i="6"/>
  <c r="G44" i="6"/>
  <c r="H44" i="6" s="1"/>
  <c r="I44" i="6" s="1"/>
  <c r="Z53" i="2" s="1"/>
  <c r="G42" i="6"/>
  <c r="F42" i="6"/>
  <c r="H42" i="6" s="1"/>
  <c r="I42" i="6" s="1"/>
  <c r="Z51" i="2" s="1"/>
  <c r="G41" i="6"/>
  <c r="F41" i="6"/>
  <c r="G40" i="6"/>
  <c r="F40" i="6"/>
  <c r="H40" i="6" s="1"/>
  <c r="I40" i="6" s="1"/>
  <c r="F38" i="6"/>
  <c r="G38" i="6"/>
  <c r="H38" i="6" s="1"/>
  <c r="I38" i="6" s="1"/>
  <c r="Z46" i="2" s="1"/>
  <c r="F39" i="6"/>
  <c r="G39" i="6"/>
  <c r="H39" i="6" s="1"/>
  <c r="I39" i="6" s="1"/>
  <c r="Z47" i="2" s="1"/>
  <c r="G37" i="6"/>
  <c r="F37" i="6"/>
  <c r="G36" i="6"/>
  <c r="F36" i="6"/>
  <c r="H36" i="6" s="1"/>
  <c r="I36" i="6" s="1"/>
  <c r="G35" i="6"/>
  <c r="F35" i="6"/>
  <c r="G34" i="6"/>
  <c r="F34" i="6"/>
  <c r="H34" i="6" s="1"/>
  <c r="I34" i="6" s="1"/>
  <c r="Z41" i="2" s="1"/>
  <c r="F33" i="6"/>
  <c r="G33" i="6"/>
  <c r="H33" i="6" s="1"/>
  <c r="I33" i="6" s="1"/>
  <c r="Z38" i="2" s="1"/>
  <c r="F31" i="6"/>
  <c r="G31" i="6"/>
  <c r="H31" i="6" s="1"/>
  <c r="I31" i="6" s="1"/>
  <c r="Z36" i="2" s="1"/>
  <c r="F32" i="6"/>
  <c r="G32" i="6"/>
  <c r="H32" i="6" s="1"/>
  <c r="I32" i="6" s="1"/>
  <c r="Z37" i="2" s="1"/>
  <c r="G30" i="6"/>
  <c r="F30" i="6"/>
  <c r="H30" i="6" s="1"/>
  <c r="I30" i="6" s="1"/>
  <c r="Z35" i="2" s="1"/>
  <c r="G29" i="6"/>
  <c r="F29" i="6"/>
  <c r="F26" i="6"/>
  <c r="G26" i="6"/>
  <c r="H26" i="6" s="1"/>
  <c r="I26" i="6" s="1"/>
  <c r="Z31" i="2" s="1"/>
  <c r="F27" i="6"/>
  <c r="G27" i="6"/>
  <c r="H27" i="6" s="1"/>
  <c r="I27" i="6" s="1"/>
  <c r="Z32" i="2" s="1"/>
  <c r="F28" i="6"/>
  <c r="G28" i="6"/>
  <c r="H28" i="6" s="1"/>
  <c r="I28" i="6" s="1"/>
  <c r="Z33" i="2" s="1"/>
  <c r="G25" i="6"/>
  <c r="F25" i="6"/>
  <c r="G24" i="6"/>
  <c r="F24" i="6"/>
  <c r="H24" i="6" s="1"/>
  <c r="I24" i="6" s="1"/>
  <c r="Z28" i="2" s="1"/>
  <c r="G23" i="6"/>
  <c r="F23" i="6"/>
  <c r="F22" i="6"/>
  <c r="G22" i="6"/>
  <c r="H22" i="6" s="1"/>
  <c r="I22" i="6" s="1"/>
  <c r="Z26" i="2" s="1"/>
  <c r="G21" i="6"/>
  <c r="F21" i="6"/>
  <c r="G20" i="6"/>
  <c r="F20" i="6"/>
  <c r="H20" i="6" s="1"/>
  <c r="I20" i="6" s="1"/>
  <c r="Z23" i="2" s="1"/>
  <c r="G19" i="6"/>
  <c r="F19" i="6"/>
  <c r="F18" i="6"/>
  <c r="G18" i="6"/>
  <c r="H18" i="6" s="1"/>
  <c r="I18" i="6" s="1"/>
  <c r="Z21" i="2" s="1"/>
  <c r="G17" i="6"/>
  <c r="F17" i="6"/>
  <c r="G16" i="6"/>
  <c r="F16" i="6"/>
  <c r="H16" i="6" s="1"/>
  <c r="I16" i="6" s="1"/>
  <c r="Z18" i="2" s="1"/>
  <c r="F14" i="6"/>
  <c r="G14" i="6"/>
  <c r="H14" i="6" s="1"/>
  <c r="I14" i="6" s="1"/>
  <c r="Z15" i="2" s="1"/>
  <c r="F15" i="6"/>
  <c r="G15" i="6"/>
  <c r="H15" i="6" s="1"/>
  <c r="I15" i="6" s="1"/>
  <c r="Z16" i="2" s="1"/>
  <c r="G13" i="6"/>
  <c r="F13" i="6"/>
  <c r="G12" i="6"/>
  <c r="F12" i="6"/>
  <c r="H12" i="6" s="1"/>
  <c r="I12" i="6" s="1"/>
  <c r="F9" i="6"/>
  <c r="G9" i="6"/>
  <c r="H9" i="6" s="1"/>
  <c r="I9" i="6" s="1"/>
  <c r="Z10" i="2" s="1"/>
  <c r="F10" i="6"/>
  <c r="G10" i="6"/>
  <c r="H10" i="6" s="1"/>
  <c r="I10" i="6" s="1"/>
  <c r="Z11" i="2" s="1"/>
  <c r="F11" i="6"/>
  <c r="G11" i="6"/>
  <c r="H11" i="6" s="1"/>
  <c r="I11" i="6" s="1"/>
  <c r="Z12" i="2" s="1"/>
  <c r="F5" i="6"/>
  <c r="G5" i="6"/>
  <c r="H5" i="6" s="1"/>
  <c r="I5" i="6" s="1"/>
  <c r="Z6" i="2" s="1"/>
  <c r="F6" i="6"/>
  <c r="G6" i="6"/>
  <c r="H6" i="6" s="1"/>
  <c r="I6" i="6" s="1"/>
  <c r="Z7" i="2" s="1"/>
  <c r="F7" i="6"/>
  <c r="G7" i="6"/>
  <c r="H7" i="6" s="1"/>
  <c r="I7" i="6" s="1"/>
  <c r="Z8" i="2" s="1"/>
  <c r="F8" i="6"/>
  <c r="G8" i="6"/>
  <c r="H8" i="6" s="1"/>
  <c r="I8" i="6" s="1"/>
  <c r="Z9" i="2" s="1"/>
  <c r="F3" i="6"/>
  <c r="G3" i="6"/>
  <c r="H3" i="6" s="1"/>
  <c r="I3" i="6" s="1"/>
  <c r="Z4" i="2" s="1"/>
  <c r="F4" i="6"/>
  <c r="G4" i="6"/>
  <c r="H4" i="6" s="1"/>
  <c r="I4" i="6" s="1"/>
  <c r="Z5" i="2" s="1"/>
  <c r="G2" i="6"/>
  <c r="F2" i="6"/>
  <c r="H2" i="6" s="1"/>
  <c r="I2" i="6" s="1"/>
  <c r="Z3" i="2" s="1"/>
  <c r="Z102" i="2" l="1"/>
  <c r="Z59" i="2"/>
  <c r="Z40" i="2"/>
  <c r="Z13" i="2"/>
  <c r="Z68" i="2"/>
  <c r="Z44" i="2"/>
  <c r="Z48" i="2"/>
  <c r="Z39" i="2"/>
  <c r="Z50" i="2"/>
  <c r="Z42" i="2"/>
  <c r="Z91" i="2"/>
  <c r="Z76" i="2"/>
  <c r="Z95" i="2"/>
  <c r="Z93" i="2"/>
  <c r="H13" i="6"/>
  <c r="I13" i="6" s="1"/>
  <c r="Z14" i="2" s="1"/>
  <c r="H17" i="6"/>
  <c r="I17" i="6" s="1"/>
  <c r="Z20" i="2" s="1"/>
  <c r="H19" i="6"/>
  <c r="I19" i="6" s="1"/>
  <c r="H21" i="6"/>
  <c r="I21" i="6" s="1"/>
  <c r="Z25" i="2" s="1"/>
  <c r="H23" i="6"/>
  <c r="I23" i="6" s="1"/>
  <c r="H25" i="6"/>
  <c r="I25" i="6" s="1"/>
  <c r="Z30" i="2" s="1"/>
  <c r="H29" i="6"/>
  <c r="I29" i="6" s="1"/>
  <c r="H35" i="6"/>
  <c r="I35" i="6" s="1"/>
  <c r="Z43" i="2" s="1"/>
  <c r="H37" i="6"/>
  <c r="I37" i="6" s="1"/>
  <c r="Z45" i="2" s="1"/>
  <c r="H41" i="6"/>
  <c r="I41" i="6" s="1"/>
  <c r="Z49" i="2" s="1"/>
  <c r="H45" i="6"/>
  <c r="I45" i="6" s="1"/>
  <c r="Z55" i="2" s="1"/>
  <c r="H49" i="6"/>
  <c r="I49" i="6" s="1"/>
  <c r="Z60" i="2" s="1"/>
  <c r="H57" i="6"/>
  <c r="I57" i="6" s="1"/>
  <c r="Z69" i="2" s="1"/>
  <c r="H59" i="6"/>
  <c r="I59" i="6" s="1"/>
  <c r="H61" i="6"/>
  <c r="I61" i="6" s="1"/>
  <c r="Z75" i="2" s="1"/>
  <c r="H63" i="6"/>
  <c r="I63" i="6" s="1"/>
  <c r="Z77" i="2" s="1"/>
  <c r="H77" i="6"/>
  <c r="I77" i="6" s="1"/>
  <c r="Z92" i="2" s="1"/>
  <c r="H79" i="6"/>
  <c r="I79" i="6" s="1"/>
  <c r="Z94" i="2" s="1"/>
  <c r="AJ16" i="5"/>
  <c r="AJ18" i="5"/>
  <c r="AJ23" i="5"/>
  <c r="AJ28" i="5"/>
  <c r="AJ38" i="5"/>
  <c r="AJ39" i="5"/>
  <c r="AJ41" i="5"/>
  <c r="AJ49" i="5"/>
  <c r="AJ53" i="5"/>
  <c r="AJ58" i="5"/>
  <c r="AJ67" i="5"/>
  <c r="AJ70" i="5"/>
  <c r="AJ73" i="5"/>
  <c r="AJ90" i="5"/>
  <c r="AJ94" i="5"/>
  <c r="AJ101" i="5"/>
  <c r="AG3" i="5"/>
  <c r="AG8" i="5"/>
  <c r="AG12" i="5"/>
  <c r="AJ6" i="5" s="1"/>
  <c r="AG14" i="5"/>
  <c r="AJ8" i="5" s="1"/>
  <c r="AG20" i="5"/>
  <c r="AG22" i="5"/>
  <c r="AG23" i="5"/>
  <c r="AG25" i="5"/>
  <c r="AG27" i="5"/>
  <c r="AG28" i="5"/>
  <c r="AG29" i="5"/>
  <c r="AG30" i="5"/>
  <c r="AG31" i="5"/>
  <c r="AG32" i="5"/>
  <c r="AG33" i="5"/>
  <c r="AG35" i="5"/>
  <c r="AG37" i="5"/>
  <c r="AG39" i="5"/>
  <c r="AG40" i="5"/>
  <c r="AG41" i="5"/>
  <c r="AG42" i="5"/>
  <c r="AG43" i="5"/>
  <c r="AG44" i="5"/>
  <c r="AG48" i="5"/>
  <c r="AG49" i="5"/>
  <c r="AG50" i="5"/>
  <c r="AG53" i="5"/>
  <c r="AG55" i="5"/>
  <c r="AG56" i="5"/>
  <c r="AG61" i="5"/>
  <c r="AG64" i="5"/>
  <c r="AJ21" i="5" s="1"/>
  <c r="AG65" i="5"/>
  <c r="AJ22" i="5" s="1"/>
  <c r="AG67" i="5"/>
  <c r="AG68" i="5"/>
  <c r="AG69" i="5"/>
  <c r="AJ25" i="5" s="1"/>
  <c r="AG70" i="5"/>
  <c r="AG71" i="5"/>
  <c r="AG72" i="5"/>
  <c r="AG73" i="5"/>
  <c r="AG74" i="5"/>
  <c r="AG75" i="5"/>
  <c r="AG76" i="5"/>
  <c r="AG77" i="5"/>
  <c r="AG78" i="5"/>
  <c r="AJ29" i="5" s="1"/>
  <c r="AG79" i="5"/>
  <c r="AG80" i="5"/>
  <c r="AG82" i="5"/>
  <c r="AG87" i="5"/>
  <c r="AG88" i="5"/>
  <c r="AG89" i="5"/>
  <c r="AG91" i="5"/>
  <c r="AG92" i="5"/>
  <c r="AG93" i="5"/>
  <c r="AG96" i="5"/>
  <c r="AG97" i="5"/>
  <c r="AJ34" i="5" s="1"/>
  <c r="AG100" i="5"/>
  <c r="AG102" i="5"/>
  <c r="AG103" i="5"/>
  <c r="AG105" i="5"/>
  <c r="AG106" i="5"/>
  <c r="AG107" i="5"/>
  <c r="AG109" i="5"/>
  <c r="AG110" i="5"/>
  <c r="AG111" i="5"/>
  <c r="AG112" i="5"/>
  <c r="AG113" i="5"/>
  <c r="AG114" i="5"/>
  <c r="AJ36" i="5" s="1"/>
  <c r="AG116" i="5"/>
  <c r="AG117" i="5"/>
  <c r="AG121" i="5"/>
  <c r="AG122" i="5"/>
  <c r="AG123" i="5"/>
  <c r="AG126" i="5"/>
  <c r="AG128" i="5"/>
  <c r="AG132" i="5"/>
  <c r="AG133" i="5"/>
  <c r="AG134" i="5"/>
  <c r="AG136" i="5"/>
  <c r="AG137" i="5"/>
  <c r="AG138" i="5"/>
  <c r="AG141" i="5"/>
  <c r="AG142" i="5"/>
  <c r="AG143" i="5"/>
  <c r="AG144" i="5"/>
  <c r="AJ43" i="5" s="1"/>
  <c r="AG146" i="5"/>
  <c r="AG147" i="5"/>
  <c r="AJ45" i="5" s="1"/>
  <c r="AG148" i="5"/>
  <c r="AG149" i="5"/>
  <c r="AG150" i="5"/>
  <c r="AJ47" i="5" s="1"/>
  <c r="AG152" i="5"/>
  <c r="AG154" i="5"/>
  <c r="AG156" i="5"/>
  <c r="AG158" i="5"/>
  <c r="AG159" i="5"/>
  <c r="AG164" i="5"/>
  <c r="AG166" i="5"/>
  <c r="AJ51" i="5" s="1"/>
  <c r="AG169" i="5"/>
  <c r="AG170" i="5"/>
  <c r="AG172" i="5"/>
  <c r="AG173" i="5"/>
  <c r="AJ55" i="5" s="1"/>
  <c r="AG174" i="5"/>
  <c r="AG175" i="5"/>
  <c r="AG178" i="5"/>
  <c r="AG179" i="5"/>
  <c r="AG182" i="5"/>
  <c r="AG184" i="5"/>
  <c r="AG185" i="5"/>
  <c r="AG186" i="5"/>
  <c r="AG187" i="5"/>
  <c r="AG189" i="5"/>
  <c r="AG191" i="5"/>
  <c r="AG192" i="5"/>
  <c r="AG193" i="5"/>
  <c r="AG195" i="5"/>
  <c r="AG197" i="5"/>
  <c r="AG198" i="5"/>
  <c r="AG199" i="5"/>
  <c r="AG201" i="5"/>
  <c r="AG202" i="5"/>
  <c r="AG203" i="5"/>
  <c r="AG204" i="5"/>
  <c r="AG206" i="5"/>
  <c r="AG207" i="5"/>
  <c r="AG208" i="5"/>
  <c r="AG211" i="5"/>
  <c r="AG226" i="5"/>
  <c r="AG227" i="5"/>
  <c r="AJ62" i="5" s="1"/>
  <c r="AG229" i="5"/>
  <c r="AG230" i="5"/>
  <c r="AG231" i="5"/>
  <c r="AG234" i="5"/>
  <c r="AG236" i="5"/>
  <c r="AG238" i="5"/>
  <c r="AG239" i="5"/>
  <c r="AG241" i="5"/>
  <c r="AG242" i="5"/>
  <c r="AG247" i="5"/>
  <c r="AG251" i="5"/>
  <c r="AG253" i="5"/>
  <c r="AG254" i="5"/>
  <c r="AG255" i="5"/>
  <c r="AG256" i="5"/>
  <c r="AG257" i="5"/>
  <c r="AG259" i="5"/>
  <c r="AG260" i="5"/>
  <c r="AG263" i="5"/>
  <c r="AG267" i="5"/>
  <c r="AJ74" i="5" s="1"/>
  <c r="AG269" i="5"/>
  <c r="AG270" i="5"/>
  <c r="AG271" i="5"/>
  <c r="AG272" i="5"/>
  <c r="AG273" i="5"/>
  <c r="AG275" i="5"/>
  <c r="AG276" i="5"/>
  <c r="AG277" i="5"/>
  <c r="AG279" i="5"/>
  <c r="AJ79" i="5" s="1"/>
  <c r="AG280" i="5"/>
  <c r="AG281" i="5"/>
  <c r="AG282" i="5"/>
  <c r="AG283" i="5"/>
  <c r="AG284" i="5"/>
  <c r="AJ82" i="5" s="1"/>
  <c r="AG285" i="5"/>
  <c r="AJ83" i="5" s="1"/>
  <c r="AG287" i="5"/>
  <c r="AG288" i="5"/>
  <c r="AG291" i="5"/>
  <c r="AG292" i="5"/>
  <c r="AG294" i="5"/>
  <c r="AJ89" i="5" s="1"/>
  <c r="AG298" i="5"/>
  <c r="AG300" i="5"/>
  <c r="AG302" i="5"/>
  <c r="AG303" i="5"/>
  <c r="AG305" i="5"/>
  <c r="AG307" i="5"/>
  <c r="AG310" i="5"/>
  <c r="AG311" i="5"/>
  <c r="AG313" i="5"/>
  <c r="AG314" i="5"/>
  <c r="AG315" i="5"/>
  <c r="AG316" i="5"/>
  <c r="AG322" i="5"/>
  <c r="AG327" i="5"/>
  <c r="AG332" i="5"/>
  <c r="AG345" i="5"/>
  <c r="AG346" i="5"/>
  <c r="AG347" i="5"/>
  <c r="AG348" i="5"/>
  <c r="AG349" i="5"/>
  <c r="AG350" i="5"/>
  <c r="AG361" i="5"/>
  <c r="AG364" i="5"/>
  <c r="AG365" i="5"/>
  <c r="AJ97" i="5" s="1"/>
  <c r="AG366" i="5"/>
  <c r="AJ98" i="5" s="1"/>
  <c r="AG367" i="5"/>
  <c r="AG370" i="5"/>
  <c r="AE3" i="5"/>
  <c r="AE4" i="5"/>
  <c r="AE5" i="5"/>
  <c r="AE6" i="5"/>
  <c r="AE7" i="5"/>
  <c r="AE8" i="5"/>
  <c r="AE9" i="5"/>
  <c r="AE10" i="5"/>
  <c r="AE11" i="5"/>
  <c r="AE12" i="5"/>
  <c r="AE13" i="5"/>
  <c r="AE14" i="5"/>
  <c r="AE15" i="5"/>
  <c r="AE16" i="5"/>
  <c r="AE17" i="5"/>
  <c r="AE18" i="5"/>
  <c r="AE19" i="5"/>
  <c r="AE20" i="5"/>
  <c r="AE21" i="5"/>
  <c r="AE22" i="5"/>
  <c r="AE23" i="5"/>
  <c r="AE24" i="5"/>
  <c r="AE25" i="5"/>
  <c r="AE26" i="5"/>
  <c r="AE27" i="5"/>
  <c r="AE28" i="5"/>
  <c r="AE29" i="5"/>
  <c r="AE30" i="5"/>
  <c r="AE31" i="5"/>
  <c r="AE32" i="5"/>
  <c r="AE33" i="5"/>
  <c r="AE34" i="5"/>
  <c r="AE35" i="5"/>
  <c r="AE36" i="5"/>
  <c r="AE37" i="5"/>
  <c r="AE38" i="5"/>
  <c r="AE39" i="5"/>
  <c r="AE40" i="5"/>
  <c r="AE41" i="5"/>
  <c r="AE42" i="5"/>
  <c r="AE43" i="5"/>
  <c r="AE44" i="5"/>
  <c r="AE45" i="5"/>
  <c r="AE46" i="5"/>
  <c r="AE47" i="5"/>
  <c r="AE48" i="5"/>
  <c r="AE49" i="5"/>
  <c r="AE50" i="5"/>
  <c r="AE51" i="5"/>
  <c r="AE52" i="5"/>
  <c r="AE53" i="5"/>
  <c r="AE54" i="5"/>
  <c r="AE55" i="5"/>
  <c r="AE56" i="5"/>
  <c r="AE57" i="5"/>
  <c r="AE58" i="5"/>
  <c r="AE59" i="5"/>
  <c r="AE60" i="5"/>
  <c r="AE61" i="5"/>
  <c r="AE62" i="5"/>
  <c r="AE63" i="5"/>
  <c r="AE64" i="5"/>
  <c r="AE65" i="5"/>
  <c r="AE66" i="5"/>
  <c r="AE67" i="5"/>
  <c r="AE68" i="5"/>
  <c r="AE69" i="5"/>
  <c r="AE70" i="5"/>
  <c r="AE71" i="5"/>
  <c r="AE72" i="5"/>
  <c r="AE73" i="5"/>
  <c r="AE74" i="5"/>
  <c r="AE75" i="5"/>
  <c r="AE76" i="5"/>
  <c r="AE77" i="5"/>
  <c r="AE78" i="5"/>
  <c r="AE79" i="5"/>
  <c r="AE80" i="5"/>
  <c r="AE81" i="5"/>
  <c r="AE82" i="5"/>
  <c r="AE83" i="5"/>
  <c r="AE84" i="5"/>
  <c r="AE85" i="5"/>
  <c r="AE86" i="5"/>
  <c r="AE87" i="5"/>
  <c r="AE88" i="5"/>
  <c r="AE89" i="5"/>
  <c r="AE90" i="5"/>
  <c r="AE91" i="5"/>
  <c r="AE92" i="5"/>
  <c r="AE93" i="5"/>
  <c r="AE94" i="5"/>
  <c r="AE95" i="5"/>
  <c r="AE96" i="5"/>
  <c r="AE97" i="5"/>
  <c r="AE98" i="5"/>
  <c r="AE99" i="5"/>
  <c r="AE100" i="5"/>
  <c r="AE101" i="5"/>
  <c r="AE102" i="5"/>
  <c r="AE103" i="5"/>
  <c r="AE104" i="5"/>
  <c r="AE105" i="5"/>
  <c r="AE106" i="5"/>
  <c r="AE107" i="5"/>
  <c r="AE108" i="5"/>
  <c r="AE109" i="5"/>
  <c r="AE110" i="5"/>
  <c r="AE111" i="5"/>
  <c r="AE112" i="5"/>
  <c r="AE113" i="5"/>
  <c r="AE114" i="5"/>
  <c r="AE115" i="5"/>
  <c r="AE116" i="5"/>
  <c r="AE117" i="5"/>
  <c r="AE118" i="5"/>
  <c r="AE119" i="5"/>
  <c r="AE120" i="5"/>
  <c r="AE121" i="5"/>
  <c r="AE122" i="5"/>
  <c r="AE123" i="5"/>
  <c r="AE124" i="5"/>
  <c r="AE125" i="5"/>
  <c r="AE126" i="5"/>
  <c r="AE127" i="5"/>
  <c r="AE128" i="5"/>
  <c r="AE129" i="5"/>
  <c r="AE130" i="5"/>
  <c r="AE131" i="5"/>
  <c r="AE132" i="5"/>
  <c r="AE133" i="5"/>
  <c r="AE134" i="5"/>
  <c r="AE135" i="5"/>
  <c r="AE136" i="5"/>
  <c r="AE137" i="5"/>
  <c r="AE138" i="5"/>
  <c r="AE139" i="5"/>
  <c r="AE140" i="5"/>
  <c r="AE141" i="5"/>
  <c r="AE142" i="5"/>
  <c r="AE143" i="5"/>
  <c r="AE144" i="5"/>
  <c r="AE145" i="5"/>
  <c r="AE146" i="5"/>
  <c r="AE147" i="5"/>
  <c r="AE148" i="5"/>
  <c r="AE149" i="5"/>
  <c r="AE150" i="5"/>
  <c r="AE151" i="5"/>
  <c r="AE152" i="5"/>
  <c r="AE153" i="5"/>
  <c r="AE154" i="5"/>
  <c r="AE155" i="5"/>
  <c r="AE156" i="5"/>
  <c r="AE157" i="5"/>
  <c r="AE158" i="5"/>
  <c r="AE159" i="5"/>
  <c r="AE160" i="5"/>
  <c r="AE161" i="5"/>
  <c r="AE162" i="5"/>
  <c r="AE163" i="5"/>
  <c r="AE164" i="5"/>
  <c r="AE165" i="5"/>
  <c r="AE166" i="5"/>
  <c r="AE167" i="5"/>
  <c r="AE168" i="5"/>
  <c r="AE169" i="5"/>
  <c r="AE170" i="5"/>
  <c r="AE171" i="5"/>
  <c r="AE172" i="5"/>
  <c r="AE173" i="5"/>
  <c r="AE174" i="5"/>
  <c r="AE175" i="5"/>
  <c r="AE176" i="5"/>
  <c r="AE177" i="5"/>
  <c r="AE178" i="5"/>
  <c r="AE179" i="5"/>
  <c r="AE180" i="5"/>
  <c r="AE181" i="5"/>
  <c r="AE182" i="5"/>
  <c r="AE183" i="5"/>
  <c r="AE184" i="5"/>
  <c r="AE185" i="5"/>
  <c r="AE186" i="5"/>
  <c r="AE187" i="5"/>
  <c r="AE188" i="5"/>
  <c r="AE189" i="5"/>
  <c r="AE190" i="5"/>
  <c r="AE191" i="5"/>
  <c r="AE192" i="5"/>
  <c r="AE193" i="5"/>
  <c r="AE194" i="5"/>
  <c r="AE195" i="5"/>
  <c r="AE196" i="5"/>
  <c r="AE197" i="5"/>
  <c r="AE198" i="5"/>
  <c r="AE199" i="5"/>
  <c r="AE200" i="5"/>
  <c r="AE201" i="5"/>
  <c r="AE202" i="5"/>
  <c r="AE203" i="5"/>
  <c r="AE204" i="5"/>
  <c r="AE205" i="5"/>
  <c r="AE206" i="5"/>
  <c r="AE207" i="5"/>
  <c r="AE208" i="5"/>
  <c r="AE209" i="5"/>
  <c r="AE210" i="5"/>
  <c r="AE211" i="5"/>
  <c r="AE212" i="5"/>
  <c r="AE213" i="5"/>
  <c r="AE214" i="5"/>
  <c r="AE215" i="5"/>
  <c r="AE216" i="5"/>
  <c r="AE217" i="5"/>
  <c r="AE218" i="5"/>
  <c r="AE219" i="5"/>
  <c r="AE220" i="5"/>
  <c r="AE221" i="5"/>
  <c r="AE222" i="5"/>
  <c r="AE223" i="5"/>
  <c r="AE224" i="5"/>
  <c r="AE225" i="5"/>
  <c r="AE226" i="5"/>
  <c r="AE227" i="5"/>
  <c r="AE228" i="5"/>
  <c r="AE229" i="5"/>
  <c r="AE230" i="5"/>
  <c r="AE231" i="5"/>
  <c r="AE232" i="5"/>
  <c r="AE233" i="5"/>
  <c r="AE234" i="5"/>
  <c r="AE235" i="5"/>
  <c r="AE236" i="5"/>
  <c r="AE237" i="5"/>
  <c r="AE238" i="5"/>
  <c r="AE239" i="5"/>
  <c r="AE240" i="5"/>
  <c r="AE241" i="5"/>
  <c r="AE242" i="5"/>
  <c r="AE243" i="5"/>
  <c r="AE244" i="5"/>
  <c r="AE245" i="5"/>
  <c r="AE246" i="5"/>
  <c r="AE247" i="5"/>
  <c r="AE248" i="5"/>
  <c r="AE249" i="5"/>
  <c r="AE250" i="5"/>
  <c r="AE251" i="5"/>
  <c r="AE252" i="5"/>
  <c r="AE253" i="5"/>
  <c r="AE254" i="5"/>
  <c r="AE255" i="5"/>
  <c r="AE256" i="5"/>
  <c r="AE257" i="5"/>
  <c r="AE258" i="5"/>
  <c r="AE259" i="5"/>
  <c r="AE260" i="5"/>
  <c r="AE261" i="5"/>
  <c r="AE262" i="5"/>
  <c r="AE263" i="5"/>
  <c r="AE264" i="5"/>
  <c r="AE265" i="5"/>
  <c r="AE266" i="5"/>
  <c r="AE267" i="5"/>
  <c r="AE268" i="5"/>
  <c r="AE269" i="5"/>
  <c r="AE270" i="5"/>
  <c r="AE271" i="5"/>
  <c r="AE272" i="5"/>
  <c r="AE273" i="5"/>
  <c r="AE274" i="5"/>
  <c r="AE275" i="5"/>
  <c r="AE276" i="5"/>
  <c r="AE277" i="5"/>
  <c r="AE278" i="5"/>
  <c r="AE279" i="5"/>
  <c r="AE280" i="5"/>
  <c r="AE281" i="5"/>
  <c r="AE282" i="5"/>
  <c r="AE283" i="5"/>
  <c r="AE284" i="5"/>
  <c r="AE285" i="5"/>
  <c r="AE286" i="5"/>
  <c r="AE287" i="5"/>
  <c r="AE288" i="5"/>
  <c r="AE289" i="5"/>
  <c r="AE290" i="5"/>
  <c r="AE291" i="5"/>
  <c r="AE292" i="5"/>
  <c r="AE293" i="5"/>
  <c r="AE294" i="5"/>
  <c r="AE295" i="5"/>
  <c r="AE296" i="5"/>
  <c r="AE297" i="5"/>
  <c r="AE298" i="5"/>
  <c r="AE299" i="5"/>
  <c r="AE300" i="5"/>
  <c r="AE301" i="5"/>
  <c r="AE302" i="5"/>
  <c r="AE303" i="5"/>
  <c r="AE304" i="5"/>
  <c r="AE305" i="5"/>
  <c r="AE306" i="5"/>
  <c r="AE307" i="5"/>
  <c r="AE308" i="5"/>
  <c r="AE309" i="5"/>
  <c r="AE310" i="5"/>
  <c r="AE311" i="5"/>
  <c r="AE312" i="5"/>
  <c r="AE313" i="5"/>
  <c r="AE314" i="5"/>
  <c r="AE315" i="5"/>
  <c r="AE316" i="5"/>
  <c r="AE317" i="5"/>
  <c r="AE318" i="5"/>
  <c r="AE319" i="5"/>
  <c r="AE320" i="5"/>
  <c r="AE321" i="5"/>
  <c r="AE322" i="5"/>
  <c r="AE323" i="5"/>
  <c r="AE324" i="5"/>
  <c r="AE325" i="5"/>
  <c r="AE326" i="5"/>
  <c r="AE327" i="5"/>
  <c r="AE328" i="5"/>
  <c r="AE329" i="5"/>
  <c r="AE330" i="5"/>
  <c r="AE331" i="5"/>
  <c r="AE332" i="5"/>
  <c r="AE333" i="5"/>
  <c r="AE334" i="5"/>
  <c r="AE335" i="5"/>
  <c r="AE336" i="5"/>
  <c r="AE337" i="5"/>
  <c r="AE338" i="5"/>
  <c r="AE339" i="5"/>
  <c r="AE340" i="5"/>
  <c r="AE341" i="5"/>
  <c r="AE342" i="5"/>
  <c r="AE343" i="5"/>
  <c r="AE344" i="5"/>
  <c r="AE345" i="5"/>
  <c r="AE346" i="5"/>
  <c r="AE347" i="5"/>
  <c r="AE348" i="5"/>
  <c r="AE349" i="5"/>
  <c r="AE350" i="5"/>
  <c r="AE351" i="5"/>
  <c r="AE352" i="5"/>
  <c r="AE353" i="5"/>
  <c r="AE354" i="5"/>
  <c r="AE355" i="5"/>
  <c r="AE356" i="5"/>
  <c r="AE357" i="5"/>
  <c r="AE358" i="5"/>
  <c r="AE359" i="5"/>
  <c r="AE360" i="5"/>
  <c r="AE361" i="5"/>
  <c r="AE362" i="5"/>
  <c r="AE363" i="5"/>
  <c r="AE364" i="5"/>
  <c r="AE365" i="5"/>
  <c r="AE366" i="5"/>
  <c r="AE367" i="5"/>
  <c r="AE368" i="5"/>
  <c r="AE369" i="5"/>
  <c r="AE370" i="5"/>
  <c r="AE371" i="5"/>
  <c r="AE2" i="5"/>
  <c r="Z74" i="2" l="1"/>
  <c r="Z72" i="2"/>
  <c r="Z17" i="2"/>
  <c r="Z29" i="2"/>
  <c r="Z19" i="2"/>
  <c r="Z34" i="2"/>
  <c r="Z27" i="2"/>
  <c r="Z71" i="2"/>
  <c r="Z54" i="2"/>
  <c r="Z24" i="2"/>
  <c r="Z22" i="2"/>
  <c r="AJ87" i="5"/>
  <c r="AD88" i="2" s="1"/>
  <c r="AJ77" i="5"/>
  <c r="AD78" i="2" s="1"/>
  <c r="AJ46" i="5"/>
  <c r="AD47" i="2" s="1"/>
  <c r="AJ30" i="5"/>
  <c r="AD31" i="2" s="1"/>
  <c r="AD7" i="2"/>
  <c r="AD95" i="2"/>
  <c r="AD74" i="2"/>
  <c r="AD68" i="2"/>
  <c r="AD54" i="2"/>
  <c r="AD42" i="2"/>
  <c r="AD39" i="2"/>
  <c r="AD24" i="2"/>
  <c r="AD17" i="2"/>
  <c r="AD98" i="2"/>
  <c r="AD90" i="2"/>
  <c r="AD83" i="2"/>
  <c r="AD75" i="2"/>
  <c r="AD63" i="2"/>
  <c r="AD48" i="2"/>
  <c r="AD37" i="2"/>
  <c r="AD35" i="2"/>
  <c r="AD26" i="2"/>
  <c r="AD22" i="2"/>
  <c r="AD99" i="2"/>
  <c r="AD84" i="2"/>
  <c r="AD80" i="2"/>
  <c r="AD56" i="2"/>
  <c r="AD52" i="2"/>
  <c r="AD46" i="2"/>
  <c r="AD44" i="2"/>
  <c r="AD30" i="2"/>
  <c r="AD23" i="2"/>
  <c r="AD9" i="2"/>
  <c r="AD102" i="2"/>
  <c r="AD91" i="2"/>
  <c r="AD71" i="2"/>
  <c r="AD59" i="2"/>
  <c r="AD50" i="2"/>
  <c r="AD40" i="2"/>
  <c r="AD29" i="2"/>
  <c r="AD19" i="2"/>
  <c r="AJ81" i="5"/>
  <c r="AJ64" i="5"/>
  <c r="AJ26" i="5"/>
  <c r="AJ27" i="5"/>
  <c r="AJ80" i="5"/>
  <c r="AJ56" i="5"/>
  <c r="AJ16" i="4"/>
  <c r="AJ18" i="4"/>
  <c r="AJ23" i="4"/>
  <c r="AJ28" i="4"/>
  <c r="AJ38" i="4"/>
  <c r="AJ39" i="4"/>
  <c r="AJ41" i="4"/>
  <c r="AJ49" i="4"/>
  <c r="AJ53" i="4"/>
  <c r="AJ58" i="4"/>
  <c r="AJ67" i="4"/>
  <c r="AJ70" i="4"/>
  <c r="AJ73" i="4"/>
  <c r="AJ90" i="4"/>
  <c r="AJ94" i="4"/>
  <c r="AJ101" i="4"/>
  <c r="AG5" i="4"/>
  <c r="AG6" i="4"/>
  <c r="AG13" i="4"/>
  <c r="AJ6" i="4" s="1"/>
  <c r="AG15" i="4"/>
  <c r="AJ8" i="4" s="1"/>
  <c r="AG20" i="4"/>
  <c r="AG23" i="4"/>
  <c r="AG25" i="4"/>
  <c r="AG26" i="4"/>
  <c r="AG27" i="4"/>
  <c r="AG28" i="4"/>
  <c r="AG29" i="4"/>
  <c r="AG30" i="4"/>
  <c r="AG31" i="4"/>
  <c r="AG34" i="4"/>
  <c r="AG35" i="4"/>
  <c r="AG37" i="4"/>
  <c r="AG38" i="4"/>
  <c r="AG40" i="4"/>
  <c r="AG42" i="4"/>
  <c r="AG43" i="4"/>
  <c r="AG44" i="4"/>
  <c r="AG45" i="4"/>
  <c r="AG48" i="4"/>
  <c r="AG51" i="4"/>
  <c r="AG53" i="4"/>
  <c r="AG54" i="4"/>
  <c r="AG55" i="4"/>
  <c r="AG57" i="4"/>
  <c r="AG61" i="4"/>
  <c r="AG64" i="4"/>
  <c r="AJ21" i="4" s="1"/>
  <c r="AG65" i="4"/>
  <c r="AJ22" i="4" s="1"/>
  <c r="AG66" i="4"/>
  <c r="AG67" i="4"/>
  <c r="AG69" i="4"/>
  <c r="AJ25" i="4" s="1"/>
  <c r="AG70" i="4"/>
  <c r="AG71" i="4"/>
  <c r="AG72" i="4"/>
  <c r="AG73" i="4"/>
  <c r="AG74" i="4"/>
  <c r="AG75" i="4"/>
  <c r="AG76" i="4"/>
  <c r="AG77" i="4"/>
  <c r="AG78" i="4"/>
  <c r="AG79" i="4"/>
  <c r="AJ29" i="4" s="1"/>
  <c r="AG80" i="4"/>
  <c r="AG81" i="4"/>
  <c r="AG83" i="4"/>
  <c r="AG87" i="4"/>
  <c r="AG91" i="4"/>
  <c r="AG92" i="4"/>
  <c r="AG95" i="4"/>
  <c r="AG96" i="4"/>
  <c r="AG98" i="4"/>
  <c r="AG100" i="4"/>
  <c r="AG101" i="4"/>
  <c r="AJ34" i="4" s="1"/>
  <c r="AG102" i="4"/>
  <c r="AG104" i="4"/>
  <c r="AG106" i="4"/>
  <c r="AG109" i="4"/>
  <c r="AG110" i="4"/>
  <c r="AG111" i="4"/>
  <c r="AG112" i="4"/>
  <c r="AG113" i="4"/>
  <c r="AG115" i="4"/>
  <c r="AG116" i="4"/>
  <c r="AG118" i="4"/>
  <c r="AG124" i="4"/>
  <c r="AG125" i="4"/>
  <c r="AG126" i="4"/>
  <c r="AG127" i="4"/>
  <c r="AG129" i="4"/>
  <c r="AG131" i="4"/>
  <c r="AG132" i="4"/>
  <c r="AG134" i="4"/>
  <c r="AG135" i="4"/>
  <c r="AG137" i="4"/>
  <c r="AG138" i="4"/>
  <c r="AG139" i="4"/>
  <c r="AG140" i="4"/>
  <c r="AG143" i="4"/>
  <c r="AG144" i="4"/>
  <c r="AG145" i="4"/>
  <c r="AG148" i="4"/>
  <c r="AG150" i="4"/>
  <c r="AJ45" i="4" s="1"/>
  <c r="AG151" i="4"/>
  <c r="AG152" i="4"/>
  <c r="AG153" i="4"/>
  <c r="AJ47" i="4" s="1"/>
  <c r="AG154" i="4"/>
  <c r="AG157" i="4"/>
  <c r="AG160" i="4"/>
  <c r="AG163" i="4"/>
  <c r="AG164" i="4"/>
  <c r="AG166" i="4"/>
  <c r="AG170" i="4"/>
  <c r="AJ51" i="4" s="1"/>
  <c r="AG171" i="4"/>
  <c r="AG173" i="4"/>
  <c r="AG175" i="4"/>
  <c r="AJ54" i="4" s="1"/>
  <c r="AG176" i="4"/>
  <c r="AG178" i="4"/>
  <c r="AJ56" i="4" s="1"/>
  <c r="AG179" i="4"/>
  <c r="AG182" i="4"/>
  <c r="AG186" i="4"/>
  <c r="AG188" i="4"/>
  <c r="AG201" i="4"/>
  <c r="AG203" i="4"/>
  <c r="AG205" i="4"/>
  <c r="AG206" i="4"/>
  <c r="AG207" i="4"/>
  <c r="AG208" i="4"/>
  <c r="AG209" i="4"/>
  <c r="AG210" i="4"/>
  <c r="AG211" i="4"/>
  <c r="AG212" i="4"/>
  <c r="AG214" i="4"/>
  <c r="AG215" i="4"/>
  <c r="AG216" i="4"/>
  <c r="AG217" i="4"/>
  <c r="AG218" i="4"/>
  <c r="AG219" i="4"/>
  <c r="AG220" i="4"/>
  <c r="AG224" i="4"/>
  <c r="AG225" i="4"/>
  <c r="AG226" i="4"/>
  <c r="AJ62" i="4" s="1"/>
  <c r="AG228" i="4"/>
  <c r="AG229" i="4"/>
  <c r="AG230" i="4"/>
  <c r="AG231" i="4"/>
  <c r="AG235" i="4"/>
  <c r="AG239" i="4"/>
  <c r="AG240" i="4"/>
  <c r="AG243" i="4"/>
  <c r="AG245" i="4"/>
  <c r="AG253" i="4"/>
  <c r="AG254" i="4"/>
  <c r="AG255" i="4"/>
  <c r="AG256" i="4"/>
  <c r="AG257" i="4"/>
  <c r="AG258" i="4"/>
  <c r="AG259" i="4"/>
  <c r="AG263" i="4"/>
  <c r="AG268" i="4"/>
  <c r="AJ74" i="4" s="1"/>
  <c r="AG269" i="4"/>
  <c r="AG271" i="4"/>
  <c r="AG272" i="4"/>
  <c r="AG273" i="4"/>
  <c r="AG274" i="4"/>
  <c r="AG276" i="4"/>
  <c r="AG277" i="4"/>
  <c r="AG278" i="4"/>
  <c r="AG280" i="4"/>
  <c r="AJ79" i="4" s="1"/>
  <c r="AG281" i="4"/>
  <c r="AG282" i="4"/>
  <c r="AG283" i="4"/>
  <c r="AG284" i="4"/>
  <c r="AG285" i="4"/>
  <c r="AJ82" i="4" s="1"/>
  <c r="AG286" i="4"/>
  <c r="AJ83" i="4" s="1"/>
  <c r="AG288" i="4"/>
  <c r="AG289" i="4"/>
  <c r="AG292" i="4"/>
  <c r="AG293" i="4"/>
  <c r="AG295" i="4"/>
  <c r="AJ89" i="4" s="1"/>
  <c r="AG296" i="4"/>
  <c r="AG300" i="4"/>
  <c r="AG302" i="4"/>
  <c r="AG309" i="4"/>
  <c r="AG322" i="4"/>
  <c r="AG323" i="4"/>
  <c r="AG328" i="4"/>
  <c r="AG329" i="4"/>
  <c r="AG331" i="4"/>
  <c r="AG333" i="4"/>
  <c r="AG335" i="4"/>
  <c r="AG343" i="4"/>
  <c r="AG346" i="4"/>
  <c r="AG347" i="4"/>
  <c r="AG349" i="4"/>
  <c r="AG351" i="4"/>
  <c r="AG353" i="4"/>
  <c r="AG354" i="4"/>
  <c r="AG355" i="4"/>
  <c r="AG357" i="4"/>
  <c r="AG359" i="4"/>
  <c r="AG360" i="4"/>
  <c r="AG362" i="4"/>
  <c r="AJ97" i="4" s="1"/>
  <c r="AG363" i="4"/>
  <c r="AJ98" i="4" s="1"/>
  <c r="AG364" i="4"/>
  <c r="AG366" i="4"/>
  <c r="AE175" i="4"/>
  <c r="AE3" i="4"/>
  <c r="AE4" i="4"/>
  <c r="AE5" i="4"/>
  <c r="AE6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E40" i="4"/>
  <c r="AE41" i="4"/>
  <c r="AE42" i="4"/>
  <c r="AE43" i="4"/>
  <c r="AE44" i="4"/>
  <c r="AE45" i="4"/>
  <c r="AE46" i="4"/>
  <c r="AE47" i="4"/>
  <c r="AE48" i="4"/>
  <c r="AE49" i="4"/>
  <c r="AE50" i="4"/>
  <c r="AE52" i="4"/>
  <c r="AE53" i="4"/>
  <c r="AE54" i="4"/>
  <c r="AE55" i="4"/>
  <c r="AE56" i="4"/>
  <c r="AE57" i="4"/>
  <c r="AE58" i="4"/>
  <c r="AE59" i="4"/>
  <c r="AE60" i="4"/>
  <c r="AE61" i="4"/>
  <c r="AE62" i="4"/>
  <c r="AE63" i="4"/>
  <c r="AE64" i="4"/>
  <c r="AE65" i="4"/>
  <c r="AE66" i="4"/>
  <c r="AE67" i="4"/>
  <c r="AE68" i="4"/>
  <c r="AE69" i="4"/>
  <c r="AE70" i="4"/>
  <c r="AE71" i="4"/>
  <c r="AE72" i="4"/>
  <c r="AE73" i="4"/>
  <c r="AE74" i="4"/>
  <c r="AE75" i="4"/>
  <c r="AE76" i="4"/>
  <c r="AE77" i="4"/>
  <c r="AE79" i="4"/>
  <c r="AE80" i="4"/>
  <c r="AE82" i="4"/>
  <c r="AE83" i="4"/>
  <c r="AE84" i="4"/>
  <c r="AE85" i="4"/>
  <c r="AE86" i="4"/>
  <c r="AE87" i="4"/>
  <c r="AE88" i="4"/>
  <c r="AE89" i="4"/>
  <c r="AE90" i="4"/>
  <c r="AE91" i="4"/>
  <c r="AE92" i="4"/>
  <c r="AE93" i="4"/>
  <c r="AE94" i="4"/>
  <c r="AE95" i="4"/>
  <c r="AE96" i="4"/>
  <c r="AE97" i="4"/>
  <c r="AE98" i="4"/>
  <c r="AE99" i="4"/>
  <c r="AE100" i="4"/>
  <c r="AE101" i="4"/>
  <c r="AE102" i="4"/>
  <c r="AE103" i="4"/>
  <c r="AE104" i="4"/>
  <c r="AE105" i="4"/>
  <c r="AE106" i="4"/>
  <c r="AE107" i="4"/>
  <c r="AE108" i="4"/>
  <c r="AE109" i="4"/>
  <c r="AE110" i="4"/>
  <c r="AE111" i="4"/>
  <c r="AE112" i="4"/>
  <c r="AE113" i="4"/>
  <c r="AE114" i="4"/>
  <c r="AE115" i="4"/>
  <c r="AE116" i="4"/>
  <c r="AE117" i="4"/>
  <c r="AE118" i="4"/>
  <c r="AE119" i="4"/>
  <c r="AE120" i="4"/>
  <c r="AE121" i="4"/>
  <c r="AE122" i="4"/>
  <c r="AE123" i="4"/>
  <c r="AE125" i="4"/>
  <c r="AE126" i="4"/>
  <c r="AE127" i="4"/>
  <c r="AE128" i="4"/>
  <c r="AE129" i="4"/>
  <c r="AE130" i="4"/>
  <c r="AE131" i="4"/>
  <c r="AE132" i="4"/>
  <c r="AE133" i="4"/>
  <c r="AE134" i="4"/>
  <c r="AE135" i="4"/>
  <c r="AE136" i="4"/>
  <c r="AE137" i="4"/>
  <c r="AE138" i="4"/>
  <c r="AE139" i="4"/>
  <c r="AE140" i="4"/>
  <c r="AE141" i="4"/>
  <c r="AE142" i="4"/>
  <c r="AE143" i="4"/>
  <c r="AE144" i="4"/>
  <c r="AE145" i="4"/>
  <c r="AE146" i="4"/>
  <c r="AE147" i="4"/>
  <c r="AE148" i="4"/>
  <c r="AE149" i="4"/>
  <c r="AE150" i="4"/>
  <c r="AE151" i="4"/>
  <c r="AE152" i="4"/>
  <c r="AE153" i="4"/>
  <c r="AE154" i="4"/>
  <c r="AE155" i="4"/>
  <c r="AE156" i="4"/>
  <c r="AE157" i="4"/>
  <c r="AE158" i="4"/>
  <c r="AE159" i="4"/>
  <c r="AE160" i="4"/>
  <c r="AE161" i="4"/>
  <c r="AE162" i="4"/>
  <c r="AE163" i="4"/>
  <c r="AE164" i="4"/>
  <c r="AE165" i="4"/>
  <c r="AE166" i="4"/>
  <c r="AE167" i="4"/>
  <c r="AE168" i="4"/>
  <c r="AE169" i="4"/>
  <c r="AE170" i="4"/>
  <c r="AE171" i="4"/>
  <c r="AE172" i="4"/>
  <c r="AE173" i="4"/>
  <c r="AE176" i="4"/>
  <c r="AE177" i="4"/>
  <c r="AE178" i="4"/>
  <c r="AE179" i="4"/>
  <c r="AE180" i="4"/>
  <c r="AE181" i="4"/>
  <c r="AE182" i="4"/>
  <c r="AE183" i="4"/>
  <c r="AE184" i="4"/>
  <c r="AE185" i="4"/>
  <c r="AE186" i="4"/>
  <c r="AE187" i="4"/>
  <c r="AE188" i="4"/>
  <c r="AE189" i="4"/>
  <c r="AE190" i="4"/>
  <c r="AE191" i="4"/>
  <c r="AE192" i="4"/>
  <c r="AE193" i="4"/>
  <c r="AE194" i="4"/>
  <c r="AE195" i="4"/>
  <c r="AE196" i="4"/>
  <c r="AE197" i="4"/>
  <c r="AE198" i="4"/>
  <c r="AE199" i="4"/>
  <c r="AE200" i="4"/>
  <c r="AE201" i="4"/>
  <c r="AE202" i="4"/>
  <c r="AE203" i="4"/>
  <c r="AE204" i="4"/>
  <c r="AE205" i="4"/>
  <c r="AE206" i="4"/>
  <c r="AE207" i="4"/>
  <c r="AE208" i="4"/>
  <c r="AE209" i="4"/>
  <c r="AE210" i="4"/>
  <c r="AE211" i="4"/>
  <c r="AE212" i="4"/>
  <c r="AE213" i="4"/>
  <c r="AE214" i="4"/>
  <c r="AE215" i="4"/>
  <c r="AE216" i="4"/>
  <c r="AE217" i="4"/>
  <c r="AE218" i="4"/>
  <c r="AE219" i="4"/>
  <c r="AE220" i="4"/>
  <c r="AE221" i="4"/>
  <c r="AE222" i="4"/>
  <c r="AE223" i="4"/>
  <c r="AE224" i="4"/>
  <c r="AE225" i="4"/>
  <c r="AE226" i="4"/>
  <c r="AE227" i="4"/>
  <c r="AE229" i="4"/>
  <c r="AE230" i="4"/>
  <c r="AE231" i="4"/>
  <c r="AE232" i="4"/>
  <c r="AE233" i="4"/>
  <c r="AE234" i="4"/>
  <c r="AE236" i="4"/>
  <c r="AE237" i="4"/>
  <c r="AE238" i="4"/>
  <c r="AE239" i="4"/>
  <c r="AE240" i="4"/>
  <c r="AE241" i="4"/>
  <c r="AE242" i="4"/>
  <c r="AE243" i="4"/>
  <c r="AE244" i="4"/>
  <c r="AE245" i="4"/>
  <c r="AE246" i="4"/>
  <c r="AE247" i="4"/>
  <c r="AE248" i="4"/>
  <c r="AE249" i="4"/>
  <c r="AE250" i="4"/>
  <c r="AE251" i="4"/>
  <c r="AE252" i="4"/>
  <c r="AE253" i="4"/>
  <c r="AE254" i="4"/>
  <c r="AE255" i="4"/>
  <c r="AE256" i="4"/>
  <c r="AE257" i="4"/>
  <c r="AE258" i="4"/>
  <c r="AE259" i="4"/>
  <c r="AE260" i="4"/>
  <c r="AE261" i="4"/>
  <c r="AE262" i="4"/>
  <c r="AE263" i="4"/>
  <c r="AE264" i="4"/>
  <c r="AE265" i="4"/>
  <c r="AE266" i="4"/>
  <c r="AE267" i="4"/>
  <c r="AE268" i="4"/>
  <c r="AE269" i="4"/>
  <c r="AE270" i="4"/>
  <c r="AE272" i="4"/>
  <c r="AE273" i="4"/>
  <c r="AE275" i="4"/>
  <c r="AE276" i="4"/>
  <c r="AE277" i="4"/>
  <c r="AE278" i="4"/>
  <c r="AE279" i="4"/>
  <c r="AE280" i="4"/>
  <c r="AE281" i="4"/>
  <c r="AE282" i="4"/>
  <c r="AE283" i="4"/>
  <c r="AE284" i="4"/>
  <c r="AE285" i="4"/>
  <c r="AE286" i="4"/>
  <c r="AE287" i="4"/>
  <c r="AE289" i="4"/>
  <c r="AE290" i="4"/>
  <c r="AE291" i="4"/>
  <c r="AE293" i="4"/>
  <c r="AE294" i="4"/>
  <c r="AE295" i="4"/>
  <c r="AE296" i="4"/>
  <c r="AE298" i="4"/>
  <c r="AE299" i="4"/>
  <c r="AE300" i="4"/>
  <c r="AE301" i="4"/>
  <c r="AE302" i="4"/>
  <c r="AE303" i="4"/>
  <c r="AE304" i="4"/>
  <c r="AE305" i="4"/>
  <c r="AE306" i="4"/>
  <c r="AE307" i="4"/>
  <c r="AE308" i="4"/>
  <c r="AE309" i="4"/>
  <c r="AE310" i="4"/>
  <c r="AE311" i="4"/>
  <c r="AE312" i="4"/>
  <c r="AE313" i="4"/>
  <c r="AE314" i="4"/>
  <c r="AE315" i="4"/>
  <c r="AE316" i="4"/>
  <c r="AE317" i="4"/>
  <c r="AE318" i="4"/>
  <c r="AE319" i="4"/>
  <c r="AE320" i="4"/>
  <c r="AE321" i="4"/>
  <c r="AE322" i="4"/>
  <c r="AE323" i="4"/>
  <c r="AE324" i="4"/>
  <c r="AE325" i="4"/>
  <c r="AE326" i="4"/>
  <c r="AE327" i="4"/>
  <c r="AE328" i="4"/>
  <c r="AE329" i="4"/>
  <c r="AE330" i="4"/>
  <c r="AE331" i="4"/>
  <c r="AE332" i="4"/>
  <c r="AE333" i="4"/>
  <c r="AE334" i="4"/>
  <c r="AE335" i="4"/>
  <c r="AE336" i="4"/>
  <c r="AE337" i="4"/>
  <c r="AE338" i="4"/>
  <c r="AE339" i="4"/>
  <c r="AE340" i="4"/>
  <c r="AE341" i="4"/>
  <c r="AE342" i="4"/>
  <c r="AE343" i="4"/>
  <c r="AE344" i="4"/>
  <c r="AE345" i="4"/>
  <c r="AE346" i="4"/>
  <c r="AE347" i="4"/>
  <c r="AE348" i="4"/>
  <c r="AE349" i="4"/>
  <c r="AE350" i="4"/>
  <c r="AE351" i="4"/>
  <c r="AE352" i="4"/>
  <c r="AE353" i="4"/>
  <c r="AE355" i="4"/>
  <c r="AE356" i="4"/>
  <c r="AE357" i="4"/>
  <c r="AE358" i="4"/>
  <c r="AE359" i="4"/>
  <c r="AE360" i="4"/>
  <c r="AE361" i="4"/>
  <c r="AE362" i="4"/>
  <c r="AE363" i="4"/>
  <c r="AE364" i="4"/>
  <c r="AE365" i="4"/>
  <c r="AE366" i="4"/>
  <c r="AE367" i="4"/>
  <c r="AE368" i="4"/>
  <c r="AE2" i="4"/>
  <c r="C13" i="3"/>
  <c r="H11" i="3" s="1"/>
  <c r="AC371" i="5"/>
  <c r="AC370" i="5"/>
  <c r="AC369" i="5"/>
  <c r="AC368" i="5"/>
  <c r="AC367" i="5"/>
  <c r="AC366" i="5"/>
  <c r="AC365" i="5"/>
  <c r="AC364" i="5"/>
  <c r="AC363" i="5"/>
  <c r="AC362" i="5"/>
  <c r="AC361" i="5"/>
  <c r="AC360" i="5"/>
  <c r="AC359" i="5"/>
  <c r="AC358" i="5"/>
  <c r="AC357" i="5"/>
  <c r="AC356" i="5"/>
  <c r="AC355" i="5"/>
  <c r="AC354" i="5"/>
  <c r="AC353" i="5"/>
  <c r="AC352" i="5"/>
  <c r="AC351" i="5"/>
  <c r="AC350" i="5"/>
  <c r="AC349" i="5"/>
  <c r="AC348" i="5"/>
  <c r="AC347" i="5"/>
  <c r="AC346" i="5"/>
  <c r="AC345" i="5"/>
  <c r="AC344" i="5"/>
  <c r="AC343" i="5"/>
  <c r="AC342" i="5"/>
  <c r="AC341" i="5"/>
  <c r="AC340" i="5"/>
  <c r="AC339" i="5"/>
  <c r="AC338" i="5"/>
  <c r="AC337" i="5"/>
  <c r="AC336" i="5"/>
  <c r="AC335" i="5"/>
  <c r="AC334" i="5"/>
  <c r="AC333" i="5"/>
  <c r="AC332" i="5"/>
  <c r="AC331" i="5"/>
  <c r="AC330" i="5"/>
  <c r="AC329" i="5"/>
  <c r="AC328" i="5"/>
  <c r="AC327" i="5"/>
  <c r="AC326" i="5"/>
  <c r="AC325" i="5"/>
  <c r="AC324" i="5"/>
  <c r="AC323" i="5"/>
  <c r="AC322" i="5"/>
  <c r="AC321" i="5"/>
  <c r="AC320" i="5"/>
  <c r="AC319" i="5"/>
  <c r="AC318" i="5"/>
  <c r="AC317" i="5"/>
  <c r="AC316" i="5"/>
  <c r="AC315" i="5"/>
  <c r="AC314" i="5"/>
  <c r="AC313" i="5"/>
  <c r="AC312" i="5"/>
  <c r="AC311" i="5"/>
  <c r="AC310" i="5"/>
  <c r="AC309" i="5"/>
  <c r="AC308" i="5"/>
  <c r="AC307" i="5"/>
  <c r="AC306" i="5"/>
  <c r="AC305" i="5"/>
  <c r="AC304" i="5"/>
  <c r="AC303" i="5"/>
  <c r="AC302" i="5"/>
  <c r="AC301" i="5"/>
  <c r="AC300" i="5"/>
  <c r="AC299" i="5"/>
  <c r="AC298" i="5"/>
  <c r="AC297" i="5"/>
  <c r="AC296" i="5"/>
  <c r="AC295" i="5"/>
  <c r="AC294" i="5"/>
  <c r="AC293" i="5"/>
  <c r="AC292" i="5"/>
  <c r="AC291" i="5"/>
  <c r="AC290" i="5"/>
  <c r="AC289" i="5"/>
  <c r="AC288" i="5"/>
  <c r="AC287" i="5"/>
  <c r="AC286" i="5"/>
  <c r="AC285" i="5"/>
  <c r="AC284" i="5"/>
  <c r="AC283" i="5"/>
  <c r="AC282" i="5"/>
  <c r="AC281" i="5"/>
  <c r="AC280" i="5"/>
  <c r="AC279" i="5"/>
  <c r="AC278" i="5"/>
  <c r="AC277" i="5"/>
  <c r="AC276" i="5"/>
  <c r="AC275" i="5"/>
  <c r="AC274" i="5"/>
  <c r="AC273" i="5"/>
  <c r="AC272" i="5"/>
  <c r="AC271" i="5"/>
  <c r="AC270" i="5"/>
  <c r="AC269" i="5"/>
  <c r="AC268" i="5"/>
  <c r="AC267" i="5"/>
  <c r="AC266" i="5"/>
  <c r="AC265" i="5"/>
  <c r="AC264" i="5"/>
  <c r="AC263" i="5"/>
  <c r="AC262" i="5"/>
  <c r="AC261" i="5"/>
  <c r="AC260" i="5"/>
  <c r="AC259" i="5"/>
  <c r="AC258" i="5"/>
  <c r="AC257" i="5"/>
  <c r="AC256" i="5"/>
  <c r="AC255" i="5"/>
  <c r="AC254" i="5"/>
  <c r="AC253" i="5"/>
  <c r="AC252" i="5"/>
  <c r="AC251" i="5"/>
  <c r="AC250" i="5"/>
  <c r="AC249" i="5"/>
  <c r="AC248" i="5"/>
  <c r="AC247" i="5"/>
  <c r="AC246" i="5"/>
  <c r="AC245" i="5"/>
  <c r="AC244" i="5"/>
  <c r="AC243" i="5"/>
  <c r="AC242" i="5"/>
  <c r="AC241" i="5"/>
  <c r="AC240" i="5"/>
  <c r="AC239" i="5"/>
  <c r="AC238" i="5"/>
  <c r="AC237" i="5"/>
  <c r="AC236" i="5"/>
  <c r="AC235" i="5"/>
  <c r="AC234" i="5"/>
  <c r="AC233" i="5"/>
  <c r="AC232" i="5"/>
  <c r="AC231" i="5"/>
  <c r="AC230" i="5"/>
  <c r="AC229" i="5"/>
  <c r="AC228" i="5"/>
  <c r="AC227" i="5"/>
  <c r="AC226" i="5"/>
  <c r="AC225" i="5"/>
  <c r="AC224" i="5"/>
  <c r="AC223" i="5"/>
  <c r="AC222" i="5"/>
  <c r="AC221" i="5"/>
  <c r="AC220" i="5"/>
  <c r="AC219" i="5"/>
  <c r="AC218" i="5"/>
  <c r="AC217" i="5"/>
  <c r="AC216" i="5"/>
  <c r="AC215" i="5"/>
  <c r="AC214" i="5"/>
  <c r="AC213" i="5"/>
  <c r="AC212" i="5"/>
  <c r="AC211" i="5"/>
  <c r="AC210" i="5"/>
  <c r="AC209" i="5"/>
  <c r="AC208" i="5"/>
  <c r="AC207" i="5"/>
  <c r="AC206" i="5"/>
  <c r="AC205" i="5"/>
  <c r="AC204" i="5"/>
  <c r="AC203" i="5"/>
  <c r="AC202" i="5"/>
  <c r="AC201" i="5"/>
  <c r="AC200" i="5"/>
  <c r="AC199" i="5"/>
  <c r="AC198" i="5"/>
  <c r="AC197" i="5"/>
  <c r="AC196" i="5"/>
  <c r="AC195" i="5"/>
  <c r="AC194" i="5"/>
  <c r="AC193" i="5"/>
  <c r="AC192" i="5"/>
  <c r="AC191" i="5"/>
  <c r="AC190" i="5"/>
  <c r="AC189" i="5"/>
  <c r="AC188" i="5"/>
  <c r="AC187" i="5"/>
  <c r="AC186" i="5"/>
  <c r="AC185" i="5"/>
  <c r="AC184" i="5"/>
  <c r="AC183" i="5"/>
  <c r="AC182" i="5"/>
  <c r="AC181" i="5"/>
  <c r="AC180" i="5"/>
  <c r="AC179" i="5"/>
  <c r="AC178" i="5"/>
  <c r="AC177" i="5"/>
  <c r="AC176" i="5"/>
  <c r="AC175" i="5"/>
  <c r="AC174" i="5"/>
  <c r="AC173" i="5"/>
  <c r="AC172" i="5"/>
  <c r="AC171" i="5"/>
  <c r="AC170" i="5"/>
  <c r="AC169" i="5"/>
  <c r="AC168" i="5"/>
  <c r="AC167" i="5"/>
  <c r="AC166" i="5"/>
  <c r="AC165" i="5"/>
  <c r="AC164" i="5"/>
  <c r="AC163" i="5"/>
  <c r="AC162" i="5"/>
  <c r="AC161" i="5"/>
  <c r="AC160" i="5"/>
  <c r="AC159" i="5"/>
  <c r="AC158" i="5"/>
  <c r="AC157" i="5"/>
  <c r="AC156" i="5"/>
  <c r="AC155" i="5"/>
  <c r="AC154" i="5"/>
  <c r="AC153" i="5"/>
  <c r="AC152" i="5"/>
  <c r="AC151" i="5"/>
  <c r="AC150" i="5"/>
  <c r="AC149" i="5"/>
  <c r="AC148" i="5"/>
  <c r="AC147" i="5"/>
  <c r="AC146" i="5"/>
  <c r="AC145" i="5"/>
  <c r="AC144" i="5"/>
  <c r="AC143" i="5"/>
  <c r="AC142" i="5"/>
  <c r="AC141" i="5"/>
  <c r="AC140" i="5"/>
  <c r="AC139" i="5"/>
  <c r="AC138" i="5"/>
  <c r="AC137" i="5"/>
  <c r="AC136" i="5"/>
  <c r="AC135" i="5"/>
  <c r="AC134" i="5"/>
  <c r="AC133" i="5"/>
  <c r="AC132" i="5"/>
  <c r="AC131" i="5"/>
  <c r="AC130" i="5"/>
  <c r="AC129" i="5"/>
  <c r="AC128" i="5"/>
  <c r="AC127" i="5"/>
  <c r="AC126" i="5"/>
  <c r="AC125" i="5"/>
  <c r="AC124" i="5"/>
  <c r="AC123" i="5"/>
  <c r="AC122" i="5"/>
  <c r="AC121" i="5"/>
  <c r="AC120" i="5"/>
  <c r="AC119" i="5"/>
  <c r="AC118" i="5"/>
  <c r="AC117" i="5"/>
  <c r="AC116" i="5"/>
  <c r="AC115" i="5"/>
  <c r="AC114" i="5"/>
  <c r="AC113" i="5"/>
  <c r="AC112" i="5"/>
  <c r="AC111" i="5"/>
  <c r="AC110" i="5"/>
  <c r="AC109" i="5"/>
  <c r="AC108" i="5"/>
  <c r="AC107" i="5"/>
  <c r="AC106" i="5"/>
  <c r="AC105" i="5"/>
  <c r="AC104" i="5"/>
  <c r="AC103" i="5"/>
  <c r="AC102" i="5"/>
  <c r="AC101" i="5"/>
  <c r="AC100" i="5"/>
  <c r="AC99" i="5"/>
  <c r="AC98" i="5"/>
  <c r="AC97" i="5"/>
  <c r="AC96" i="5"/>
  <c r="AC95" i="5"/>
  <c r="AC94" i="5"/>
  <c r="AC93" i="5"/>
  <c r="AC92" i="5"/>
  <c r="AC91" i="5"/>
  <c r="AC90" i="5"/>
  <c r="AC89" i="5"/>
  <c r="AC88" i="5"/>
  <c r="AC87" i="5"/>
  <c r="AC86" i="5"/>
  <c r="AC85" i="5"/>
  <c r="AC84" i="5"/>
  <c r="AC83" i="5"/>
  <c r="AC82" i="5"/>
  <c r="AC81" i="5"/>
  <c r="AC80" i="5"/>
  <c r="AC79" i="5"/>
  <c r="AC78" i="5"/>
  <c r="AC77" i="5"/>
  <c r="AC76" i="5"/>
  <c r="AC75" i="5"/>
  <c r="AC74" i="5"/>
  <c r="AC73" i="5"/>
  <c r="AC72" i="5"/>
  <c r="AC71" i="5"/>
  <c r="AC70" i="5"/>
  <c r="AC69" i="5"/>
  <c r="AC68" i="5"/>
  <c r="AC67" i="5"/>
  <c r="AC66" i="5"/>
  <c r="AC65" i="5"/>
  <c r="AC64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7" i="5"/>
  <c r="AC16" i="5"/>
  <c r="AC15" i="5"/>
  <c r="AC14" i="5"/>
  <c r="AC13" i="5"/>
  <c r="AC12" i="5"/>
  <c r="AC11" i="5"/>
  <c r="AC10" i="5"/>
  <c r="AC9" i="5"/>
  <c r="AC8" i="5"/>
  <c r="AC7" i="5"/>
  <c r="AC6" i="5"/>
  <c r="AC5" i="5"/>
  <c r="AC4" i="5"/>
  <c r="AC3" i="5"/>
  <c r="AC2" i="5"/>
  <c r="AC368" i="4"/>
  <c r="AC367" i="4"/>
  <c r="AC366" i="4"/>
  <c r="AC365" i="4"/>
  <c r="AC364" i="4"/>
  <c r="AC363" i="4"/>
  <c r="AC362" i="4"/>
  <c r="AC361" i="4"/>
  <c r="AC360" i="4"/>
  <c r="AC359" i="4"/>
  <c r="AC358" i="4"/>
  <c r="AC357" i="4"/>
  <c r="AC356" i="4"/>
  <c r="AC355" i="4"/>
  <c r="AC354" i="4"/>
  <c r="AC353" i="4"/>
  <c r="AC352" i="4"/>
  <c r="AC351" i="4"/>
  <c r="AC350" i="4"/>
  <c r="AC349" i="4"/>
  <c r="AC348" i="4"/>
  <c r="AC347" i="4"/>
  <c r="AC346" i="4"/>
  <c r="AC345" i="4"/>
  <c r="AC344" i="4"/>
  <c r="AC343" i="4"/>
  <c r="AC342" i="4"/>
  <c r="AC341" i="4"/>
  <c r="AC340" i="4"/>
  <c r="AC339" i="4"/>
  <c r="AC338" i="4"/>
  <c r="AC337" i="4"/>
  <c r="AC336" i="4"/>
  <c r="AC335" i="4"/>
  <c r="AC334" i="4"/>
  <c r="AC333" i="4"/>
  <c r="AC332" i="4"/>
  <c r="AC331" i="4"/>
  <c r="AC330" i="4"/>
  <c r="AC329" i="4"/>
  <c r="AC328" i="4"/>
  <c r="AC327" i="4"/>
  <c r="AC326" i="4"/>
  <c r="AC325" i="4"/>
  <c r="AC324" i="4"/>
  <c r="AC323" i="4"/>
  <c r="AC322" i="4"/>
  <c r="AC321" i="4"/>
  <c r="AC320" i="4"/>
  <c r="AC319" i="4"/>
  <c r="AC318" i="4"/>
  <c r="AC317" i="4"/>
  <c r="AC316" i="4"/>
  <c r="AC315" i="4"/>
  <c r="AC314" i="4"/>
  <c r="AC313" i="4"/>
  <c r="AC312" i="4"/>
  <c r="AC311" i="4"/>
  <c r="AC310" i="4"/>
  <c r="AC309" i="4"/>
  <c r="AC308" i="4"/>
  <c r="AC307" i="4"/>
  <c r="AC306" i="4"/>
  <c r="AC305" i="4"/>
  <c r="AC304" i="4"/>
  <c r="AC303" i="4"/>
  <c r="AC302" i="4"/>
  <c r="AC301" i="4"/>
  <c r="AC300" i="4"/>
  <c r="AC299" i="4"/>
  <c r="AC298" i="4"/>
  <c r="AC297" i="4"/>
  <c r="AC296" i="4"/>
  <c r="AC295" i="4"/>
  <c r="AC294" i="4"/>
  <c r="AC293" i="4"/>
  <c r="AC292" i="4"/>
  <c r="AC291" i="4"/>
  <c r="AC290" i="4"/>
  <c r="AC289" i="4"/>
  <c r="AC288" i="4"/>
  <c r="AC287" i="4"/>
  <c r="AC286" i="4"/>
  <c r="AC285" i="4"/>
  <c r="AC284" i="4"/>
  <c r="AC283" i="4"/>
  <c r="AC282" i="4"/>
  <c r="AC281" i="4"/>
  <c r="AC280" i="4"/>
  <c r="AC279" i="4"/>
  <c r="AC278" i="4"/>
  <c r="AC277" i="4"/>
  <c r="AC276" i="4"/>
  <c r="AC275" i="4"/>
  <c r="AC274" i="4"/>
  <c r="AC273" i="4"/>
  <c r="AC272" i="4"/>
  <c r="AC271" i="4"/>
  <c r="AC270" i="4"/>
  <c r="AC269" i="4"/>
  <c r="AC268" i="4"/>
  <c r="AC267" i="4"/>
  <c r="AC266" i="4"/>
  <c r="AC265" i="4"/>
  <c r="AC264" i="4"/>
  <c r="AC263" i="4"/>
  <c r="AC262" i="4"/>
  <c r="AC261" i="4"/>
  <c r="AC260" i="4"/>
  <c r="AC259" i="4"/>
  <c r="AC258" i="4"/>
  <c r="AC257" i="4"/>
  <c r="AC256" i="4"/>
  <c r="AC255" i="4"/>
  <c r="AC254" i="4"/>
  <c r="AC253" i="4"/>
  <c r="AC252" i="4"/>
  <c r="AC251" i="4"/>
  <c r="AC250" i="4"/>
  <c r="AC249" i="4"/>
  <c r="AC248" i="4"/>
  <c r="AC247" i="4"/>
  <c r="AC246" i="4"/>
  <c r="AC245" i="4"/>
  <c r="AC244" i="4"/>
  <c r="AC243" i="4"/>
  <c r="AC242" i="4"/>
  <c r="AC241" i="4"/>
  <c r="AC240" i="4"/>
  <c r="AC239" i="4"/>
  <c r="AC238" i="4"/>
  <c r="AC237" i="4"/>
  <c r="AC236" i="4"/>
  <c r="AC235" i="4"/>
  <c r="AC234" i="4"/>
  <c r="AC233" i="4"/>
  <c r="AC232" i="4"/>
  <c r="AC231" i="4"/>
  <c r="AC230" i="4"/>
  <c r="AC229" i="4"/>
  <c r="AC228" i="4"/>
  <c r="AC227" i="4"/>
  <c r="AC226" i="4"/>
  <c r="AC225" i="4"/>
  <c r="AC224" i="4"/>
  <c r="AC223" i="4"/>
  <c r="AC222" i="4"/>
  <c r="AC221" i="4"/>
  <c r="AC220" i="4"/>
  <c r="AC219" i="4"/>
  <c r="AC218" i="4"/>
  <c r="AC217" i="4"/>
  <c r="AC216" i="4"/>
  <c r="AC215" i="4"/>
  <c r="AC214" i="4"/>
  <c r="AC213" i="4"/>
  <c r="AC212" i="4"/>
  <c r="AC211" i="4"/>
  <c r="AC210" i="4"/>
  <c r="AC209" i="4"/>
  <c r="AC208" i="4"/>
  <c r="AC207" i="4"/>
  <c r="AC206" i="4"/>
  <c r="AC205" i="4"/>
  <c r="AC204" i="4"/>
  <c r="AC203" i="4"/>
  <c r="AC202" i="4"/>
  <c r="AC201" i="4"/>
  <c r="AC200" i="4"/>
  <c r="AC199" i="4"/>
  <c r="AC198" i="4"/>
  <c r="AC197" i="4"/>
  <c r="AC196" i="4"/>
  <c r="AC195" i="4"/>
  <c r="AC194" i="4"/>
  <c r="AC193" i="4"/>
  <c r="AC192" i="4"/>
  <c r="AC191" i="4"/>
  <c r="AC190" i="4"/>
  <c r="AC189" i="4"/>
  <c r="AC188" i="4"/>
  <c r="AC187" i="4"/>
  <c r="AC186" i="4"/>
  <c r="AC185" i="4"/>
  <c r="AC184" i="4"/>
  <c r="AC183" i="4"/>
  <c r="AC182" i="4"/>
  <c r="AC181" i="4"/>
  <c r="AC180" i="4"/>
  <c r="AC179" i="4"/>
  <c r="AC178" i="4"/>
  <c r="AC177" i="4"/>
  <c r="AC176" i="4"/>
  <c r="AC175" i="4"/>
  <c r="AC174" i="4"/>
  <c r="AC173" i="4"/>
  <c r="AC172" i="4"/>
  <c r="AC171" i="4"/>
  <c r="AC170" i="4"/>
  <c r="AC169" i="4"/>
  <c r="AC168" i="4"/>
  <c r="AC167" i="4"/>
  <c r="AC166" i="4"/>
  <c r="AC165" i="4"/>
  <c r="AC164" i="4"/>
  <c r="AC163" i="4"/>
  <c r="AC162" i="4"/>
  <c r="AC161" i="4"/>
  <c r="AC160" i="4"/>
  <c r="AC159" i="4"/>
  <c r="AC158" i="4"/>
  <c r="AC157" i="4"/>
  <c r="AC156" i="4"/>
  <c r="AC155" i="4"/>
  <c r="AC154" i="4"/>
  <c r="AC153" i="4"/>
  <c r="AC152" i="4"/>
  <c r="AC151" i="4"/>
  <c r="AC150" i="4"/>
  <c r="AC149" i="4"/>
  <c r="AC148" i="4"/>
  <c r="AC147" i="4"/>
  <c r="AC146" i="4"/>
  <c r="AC145" i="4"/>
  <c r="AC144" i="4"/>
  <c r="AC143" i="4"/>
  <c r="AC142" i="4"/>
  <c r="AC141" i="4"/>
  <c r="AC140" i="4"/>
  <c r="AC139" i="4"/>
  <c r="AC138" i="4"/>
  <c r="AC137" i="4"/>
  <c r="AC136" i="4"/>
  <c r="AC135" i="4"/>
  <c r="AC134" i="4"/>
  <c r="AC133" i="4"/>
  <c r="AC132" i="4"/>
  <c r="AC131" i="4"/>
  <c r="AC130" i="4"/>
  <c r="AC129" i="4"/>
  <c r="AC128" i="4"/>
  <c r="AC127" i="4"/>
  <c r="AC126" i="4"/>
  <c r="AC125" i="4"/>
  <c r="AC124" i="4"/>
  <c r="AC123" i="4"/>
  <c r="AC122" i="4"/>
  <c r="AC121" i="4"/>
  <c r="AC120" i="4"/>
  <c r="AC119" i="4"/>
  <c r="AC118" i="4"/>
  <c r="AC117" i="4"/>
  <c r="AC116" i="4"/>
  <c r="AC115" i="4"/>
  <c r="AC114" i="4"/>
  <c r="AC113" i="4"/>
  <c r="AC112" i="4"/>
  <c r="AC111" i="4"/>
  <c r="AC110" i="4"/>
  <c r="AC109" i="4"/>
  <c r="AC108" i="4"/>
  <c r="AC107" i="4"/>
  <c r="AC106" i="4"/>
  <c r="AC105" i="4"/>
  <c r="AC104" i="4"/>
  <c r="AC103" i="4"/>
  <c r="AC102" i="4"/>
  <c r="AC101" i="4"/>
  <c r="AC100" i="4"/>
  <c r="AC99" i="4"/>
  <c r="AC98" i="4"/>
  <c r="AC97" i="4"/>
  <c r="AC96" i="4"/>
  <c r="AC95" i="4"/>
  <c r="AC94" i="4"/>
  <c r="AC93" i="4"/>
  <c r="AC92" i="4"/>
  <c r="AC91" i="4"/>
  <c r="AC90" i="4"/>
  <c r="AC89" i="4"/>
  <c r="AC88" i="4"/>
  <c r="AC87" i="4"/>
  <c r="AC86" i="4"/>
  <c r="AC85" i="4"/>
  <c r="AC84" i="4"/>
  <c r="AC83" i="4"/>
  <c r="AC82" i="4"/>
  <c r="AC81" i="4"/>
  <c r="AC80" i="4"/>
  <c r="AC79" i="4"/>
  <c r="AC78" i="4"/>
  <c r="AC77" i="4"/>
  <c r="AC76" i="4"/>
  <c r="AC75" i="4"/>
  <c r="AC74" i="4"/>
  <c r="AC73" i="4"/>
  <c r="AC72" i="4"/>
  <c r="AC71" i="4"/>
  <c r="AC70" i="4"/>
  <c r="AC69" i="4"/>
  <c r="AC68" i="4"/>
  <c r="AC67" i="4"/>
  <c r="AC66" i="4"/>
  <c r="AC65" i="4"/>
  <c r="AC64" i="4"/>
  <c r="AC63" i="4"/>
  <c r="AC62" i="4"/>
  <c r="AC61" i="4"/>
  <c r="AC60" i="4"/>
  <c r="AC59" i="4"/>
  <c r="AC58" i="4"/>
  <c r="AC57" i="4"/>
  <c r="AC56" i="4"/>
  <c r="AC55" i="4"/>
  <c r="AC54" i="4"/>
  <c r="AC53" i="4"/>
  <c r="AC52" i="4"/>
  <c r="AC51" i="4"/>
  <c r="AC50" i="4"/>
  <c r="AC49" i="4"/>
  <c r="AC48" i="4"/>
  <c r="AC47" i="4"/>
  <c r="AC46" i="4"/>
  <c r="AC45" i="4"/>
  <c r="AC44" i="4"/>
  <c r="AC43" i="4"/>
  <c r="AC42" i="4"/>
  <c r="AC41" i="4"/>
  <c r="AC40" i="4"/>
  <c r="AC39" i="4"/>
  <c r="AC38" i="4"/>
  <c r="AC37" i="4"/>
  <c r="AC36" i="4"/>
  <c r="AC35" i="4"/>
  <c r="AC34" i="4"/>
  <c r="AC33" i="4"/>
  <c r="AC32" i="4"/>
  <c r="AC31" i="4"/>
  <c r="AC30" i="4"/>
  <c r="AC29" i="4"/>
  <c r="AC28" i="4"/>
  <c r="AC27" i="4"/>
  <c r="AC26" i="4"/>
  <c r="AC25" i="4"/>
  <c r="AC24" i="4"/>
  <c r="AC23" i="4"/>
  <c r="AC22" i="4"/>
  <c r="AC21" i="4"/>
  <c r="AC20" i="4"/>
  <c r="AC19" i="4"/>
  <c r="AC18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5" i="4"/>
  <c r="AC4" i="4"/>
  <c r="AC3" i="4"/>
  <c r="AC2" i="4"/>
  <c r="AC98" i="2" l="1"/>
  <c r="AC84" i="2"/>
  <c r="AC80" i="2"/>
  <c r="AC52" i="2"/>
  <c r="AC46" i="2"/>
  <c r="AC30" i="2"/>
  <c r="AC26" i="2"/>
  <c r="AC22" i="2"/>
  <c r="AC9" i="2"/>
  <c r="AC102" i="2"/>
  <c r="AC91" i="2"/>
  <c r="AC71" i="2"/>
  <c r="AC59" i="2"/>
  <c r="AC50" i="2"/>
  <c r="AC40" i="2"/>
  <c r="AC29" i="2"/>
  <c r="AC19" i="2"/>
  <c r="AD57" i="2"/>
  <c r="AD28" i="2"/>
  <c r="AD65" i="2"/>
  <c r="AC99" i="2"/>
  <c r="AC90" i="2"/>
  <c r="AC83" i="2"/>
  <c r="AC75" i="2"/>
  <c r="AC63" i="2"/>
  <c r="AC57" i="2"/>
  <c r="AC55" i="2"/>
  <c r="AC48" i="2"/>
  <c r="AC35" i="2"/>
  <c r="AC23" i="2"/>
  <c r="AC7" i="2"/>
  <c r="AC95" i="2"/>
  <c r="AC74" i="2"/>
  <c r="AC68" i="2"/>
  <c r="AC54" i="2"/>
  <c r="AC42" i="2"/>
  <c r="AC39" i="2"/>
  <c r="AC24" i="2"/>
  <c r="AC17" i="2"/>
  <c r="AD81" i="2"/>
  <c r="AD27" i="2"/>
  <c r="AD82" i="2"/>
  <c r="AF19" i="2"/>
  <c r="AO19" i="2"/>
  <c r="AF29" i="2"/>
  <c r="AO29" i="2"/>
  <c r="AF40" i="2"/>
  <c r="AO40" i="2"/>
  <c r="AF50" i="2"/>
  <c r="AO50" i="2"/>
  <c r="AF59" i="2"/>
  <c r="AO59" i="2"/>
  <c r="AF71" i="2"/>
  <c r="AO71" i="2"/>
  <c r="AF91" i="2"/>
  <c r="AO91" i="2"/>
  <c r="AF102" i="2"/>
  <c r="AO102" i="2"/>
  <c r="AF17" i="2"/>
  <c r="AO17" i="2"/>
  <c r="AF24" i="2"/>
  <c r="AO24" i="2"/>
  <c r="AF39" i="2"/>
  <c r="AO39" i="2"/>
  <c r="AF42" i="2"/>
  <c r="AO42" i="2"/>
  <c r="AF54" i="2"/>
  <c r="AO54" i="2"/>
  <c r="AF68" i="2"/>
  <c r="AO68" i="2"/>
  <c r="AF74" i="2"/>
  <c r="AO74" i="2"/>
  <c r="AF95" i="2"/>
  <c r="AO95" i="2"/>
  <c r="H10" i="3"/>
  <c r="H9" i="3"/>
  <c r="H12" i="3"/>
  <c r="AD19" i="5" s="1"/>
  <c r="H13" i="3"/>
  <c r="AJ81" i="4"/>
  <c r="AJ80" i="4"/>
  <c r="AJ46" i="4"/>
  <c r="AJ87" i="4"/>
  <c r="AJ77" i="4"/>
  <c r="AJ64" i="4"/>
  <c r="AJ30" i="4"/>
  <c r="AJ27" i="4"/>
  <c r="AJ26" i="4"/>
  <c r="AC374" i="4"/>
  <c r="AC377" i="5"/>
  <c r="AC374" i="5"/>
  <c r="AC376" i="5"/>
  <c r="AC373" i="5"/>
  <c r="AC375" i="5"/>
  <c r="AC371" i="4"/>
  <c r="AC373" i="4"/>
  <c r="AC370" i="4"/>
  <c r="AC372" i="4"/>
  <c r="U4" i="2"/>
  <c r="AM4" i="2" s="1"/>
  <c r="U5" i="2"/>
  <c r="AM5" i="2" s="1"/>
  <c r="U6" i="2"/>
  <c r="AM6" i="2" s="1"/>
  <c r="U7" i="2"/>
  <c r="AM7" i="2" s="1"/>
  <c r="AO7" i="2" s="1"/>
  <c r="U8" i="2"/>
  <c r="AM8" i="2" s="1"/>
  <c r="U9" i="2"/>
  <c r="AM9" i="2" s="1"/>
  <c r="AO9" i="2" s="1"/>
  <c r="U10" i="2"/>
  <c r="AM10" i="2" s="1"/>
  <c r="U11" i="2"/>
  <c r="AM11" i="2" s="1"/>
  <c r="U12" i="2"/>
  <c r="AM12" i="2" s="1"/>
  <c r="U13" i="2"/>
  <c r="AM13" i="2" s="1"/>
  <c r="U14" i="2"/>
  <c r="AM14" i="2" s="1"/>
  <c r="U15" i="2"/>
  <c r="AM15" i="2" s="1"/>
  <c r="U16" i="2"/>
  <c r="AM16" i="2" s="1"/>
  <c r="U17" i="2"/>
  <c r="AM17" i="2" s="1"/>
  <c r="U18" i="2"/>
  <c r="AM18" i="2" s="1"/>
  <c r="U19" i="2"/>
  <c r="AM19" i="2" s="1"/>
  <c r="U20" i="2"/>
  <c r="AM20" i="2" s="1"/>
  <c r="U21" i="2"/>
  <c r="AM21" i="2" s="1"/>
  <c r="U22" i="2"/>
  <c r="AM22" i="2" s="1"/>
  <c r="AO22" i="2" s="1"/>
  <c r="U23" i="2"/>
  <c r="AM23" i="2" s="1"/>
  <c r="AO23" i="2" s="1"/>
  <c r="U24" i="2"/>
  <c r="AM24" i="2" s="1"/>
  <c r="U25" i="2"/>
  <c r="AM25" i="2" s="1"/>
  <c r="U26" i="2"/>
  <c r="AM26" i="2" s="1"/>
  <c r="AO26" i="2" s="1"/>
  <c r="U27" i="2"/>
  <c r="AM27" i="2" s="1"/>
  <c r="U28" i="2"/>
  <c r="AM28" i="2" s="1"/>
  <c r="U29" i="2"/>
  <c r="AM29" i="2" s="1"/>
  <c r="U30" i="2"/>
  <c r="AM30" i="2" s="1"/>
  <c r="AO30" i="2" s="1"/>
  <c r="U31" i="2"/>
  <c r="AM31" i="2" s="1"/>
  <c r="AO31" i="2" s="1"/>
  <c r="U32" i="2"/>
  <c r="AM32" i="2" s="1"/>
  <c r="U33" i="2"/>
  <c r="AM33" i="2" s="1"/>
  <c r="U34" i="2"/>
  <c r="AM34" i="2" s="1"/>
  <c r="U35" i="2"/>
  <c r="AM35" i="2" s="1"/>
  <c r="AO35" i="2" s="1"/>
  <c r="U36" i="2"/>
  <c r="AM36" i="2" s="1"/>
  <c r="U37" i="2"/>
  <c r="AM37" i="2" s="1"/>
  <c r="AO37" i="2" s="1"/>
  <c r="U38" i="2"/>
  <c r="AM38" i="2" s="1"/>
  <c r="U39" i="2"/>
  <c r="AM39" i="2" s="1"/>
  <c r="U40" i="2"/>
  <c r="AM40" i="2" s="1"/>
  <c r="U41" i="2"/>
  <c r="AM41" i="2" s="1"/>
  <c r="U42" i="2"/>
  <c r="AM42" i="2" s="1"/>
  <c r="U43" i="2"/>
  <c r="AM43" i="2" s="1"/>
  <c r="U44" i="2"/>
  <c r="AM44" i="2" s="1"/>
  <c r="AO44" i="2" s="1"/>
  <c r="U45" i="2"/>
  <c r="AM45" i="2" s="1"/>
  <c r="U46" i="2"/>
  <c r="AM46" i="2" s="1"/>
  <c r="AO46" i="2" s="1"/>
  <c r="U47" i="2"/>
  <c r="AM47" i="2" s="1"/>
  <c r="AO47" i="2" s="1"/>
  <c r="U48" i="2"/>
  <c r="AM48" i="2" s="1"/>
  <c r="AO48" i="2" s="1"/>
  <c r="U49" i="2"/>
  <c r="AM49" i="2" s="1"/>
  <c r="U50" i="2"/>
  <c r="AM50" i="2" s="1"/>
  <c r="U51" i="2"/>
  <c r="AM51" i="2" s="1"/>
  <c r="U52" i="2"/>
  <c r="AM52" i="2" s="1"/>
  <c r="AO52" i="2" s="1"/>
  <c r="U53" i="2"/>
  <c r="AM53" i="2" s="1"/>
  <c r="U54" i="2"/>
  <c r="AM54" i="2" s="1"/>
  <c r="U55" i="2"/>
  <c r="AM55" i="2" s="1"/>
  <c r="U56" i="2"/>
  <c r="AM56" i="2" s="1"/>
  <c r="AO56" i="2" s="1"/>
  <c r="U57" i="2"/>
  <c r="AM57" i="2" s="1"/>
  <c r="U58" i="2"/>
  <c r="AM58" i="2" s="1"/>
  <c r="U59" i="2"/>
  <c r="AM59" i="2" s="1"/>
  <c r="U60" i="2"/>
  <c r="AM60" i="2" s="1"/>
  <c r="U61" i="2"/>
  <c r="AM61" i="2" s="1"/>
  <c r="U62" i="2"/>
  <c r="AM62" i="2" s="1"/>
  <c r="U63" i="2"/>
  <c r="AM63" i="2" s="1"/>
  <c r="AO63" i="2" s="1"/>
  <c r="U64" i="2"/>
  <c r="AM64" i="2" s="1"/>
  <c r="U65" i="2"/>
  <c r="AM65" i="2" s="1"/>
  <c r="U66" i="2"/>
  <c r="AM66" i="2" s="1"/>
  <c r="U67" i="2"/>
  <c r="AM67" i="2" s="1"/>
  <c r="U68" i="2"/>
  <c r="AM68" i="2" s="1"/>
  <c r="U69" i="2"/>
  <c r="AM69" i="2" s="1"/>
  <c r="U70" i="2"/>
  <c r="AM70" i="2" s="1"/>
  <c r="U71" i="2"/>
  <c r="AM71" i="2" s="1"/>
  <c r="U72" i="2"/>
  <c r="AM72" i="2" s="1"/>
  <c r="U73" i="2"/>
  <c r="AM73" i="2" s="1"/>
  <c r="U74" i="2"/>
  <c r="AM74" i="2" s="1"/>
  <c r="U75" i="2"/>
  <c r="AM75" i="2" s="1"/>
  <c r="AO75" i="2" s="1"/>
  <c r="U76" i="2"/>
  <c r="AM76" i="2" s="1"/>
  <c r="U77" i="2"/>
  <c r="AM77" i="2" s="1"/>
  <c r="U78" i="2"/>
  <c r="AM78" i="2" s="1"/>
  <c r="AO78" i="2" s="1"/>
  <c r="U79" i="2"/>
  <c r="AM79" i="2" s="1"/>
  <c r="U80" i="2"/>
  <c r="AM80" i="2" s="1"/>
  <c r="AO80" i="2" s="1"/>
  <c r="U81" i="2"/>
  <c r="AM81" i="2" s="1"/>
  <c r="U82" i="2"/>
  <c r="AM82" i="2" s="1"/>
  <c r="U83" i="2"/>
  <c r="AM83" i="2" s="1"/>
  <c r="AO83" i="2" s="1"/>
  <c r="U84" i="2"/>
  <c r="AM84" i="2" s="1"/>
  <c r="AO84" i="2" s="1"/>
  <c r="U85" i="2"/>
  <c r="AM85" i="2" s="1"/>
  <c r="U86" i="2"/>
  <c r="AM86" i="2" s="1"/>
  <c r="U87" i="2"/>
  <c r="AM87" i="2" s="1"/>
  <c r="U88" i="2"/>
  <c r="AM88" i="2" s="1"/>
  <c r="AO88" i="2" s="1"/>
  <c r="U89" i="2"/>
  <c r="AM89" i="2" s="1"/>
  <c r="U90" i="2"/>
  <c r="AM90" i="2" s="1"/>
  <c r="AO90" i="2" s="1"/>
  <c r="U91" i="2"/>
  <c r="AM91" i="2" s="1"/>
  <c r="U92" i="2"/>
  <c r="AM92" i="2" s="1"/>
  <c r="U93" i="2"/>
  <c r="AM93" i="2" s="1"/>
  <c r="U94" i="2"/>
  <c r="AM94" i="2" s="1"/>
  <c r="U95" i="2"/>
  <c r="AM95" i="2" s="1"/>
  <c r="U96" i="2"/>
  <c r="AM96" i="2" s="1"/>
  <c r="U97" i="2"/>
  <c r="AM97" i="2" s="1"/>
  <c r="U98" i="2"/>
  <c r="AM98" i="2" s="1"/>
  <c r="AO98" i="2" s="1"/>
  <c r="U99" i="2"/>
  <c r="AM99" i="2" s="1"/>
  <c r="AO99" i="2" s="1"/>
  <c r="U100" i="2"/>
  <c r="AM100" i="2" s="1"/>
  <c r="U101" i="2"/>
  <c r="AM101" i="2" s="1"/>
  <c r="U102" i="2"/>
  <c r="AM102" i="2" s="1"/>
  <c r="T4" i="2"/>
  <c r="AL4" i="2" s="1"/>
  <c r="T5" i="2"/>
  <c r="AL5" i="2" s="1"/>
  <c r="T6" i="2"/>
  <c r="AL6" i="2" s="1"/>
  <c r="T7" i="2"/>
  <c r="AL7" i="2" s="1"/>
  <c r="T8" i="2"/>
  <c r="AL8" i="2" s="1"/>
  <c r="T9" i="2"/>
  <c r="AL9" i="2" s="1"/>
  <c r="T10" i="2"/>
  <c r="AL10" i="2" s="1"/>
  <c r="T11" i="2"/>
  <c r="AL11" i="2" s="1"/>
  <c r="T12" i="2"/>
  <c r="AL12" i="2" s="1"/>
  <c r="T13" i="2"/>
  <c r="AL13" i="2" s="1"/>
  <c r="T14" i="2"/>
  <c r="AL14" i="2" s="1"/>
  <c r="T15" i="2"/>
  <c r="AL15" i="2" s="1"/>
  <c r="T16" i="2"/>
  <c r="AL16" i="2" s="1"/>
  <c r="T17" i="2"/>
  <c r="AL17" i="2" s="1"/>
  <c r="T18" i="2"/>
  <c r="AL18" i="2" s="1"/>
  <c r="T19" i="2"/>
  <c r="AL19" i="2" s="1"/>
  <c r="T20" i="2"/>
  <c r="AL20" i="2" s="1"/>
  <c r="T21" i="2"/>
  <c r="AL21" i="2" s="1"/>
  <c r="T22" i="2"/>
  <c r="AL22" i="2" s="1"/>
  <c r="T23" i="2"/>
  <c r="AL23" i="2" s="1"/>
  <c r="T24" i="2"/>
  <c r="AL24" i="2" s="1"/>
  <c r="T25" i="2"/>
  <c r="AL25" i="2" s="1"/>
  <c r="T26" i="2"/>
  <c r="AL26" i="2" s="1"/>
  <c r="T27" i="2"/>
  <c r="AL27" i="2" s="1"/>
  <c r="T28" i="2"/>
  <c r="AL28" i="2" s="1"/>
  <c r="T29" i="2"/>
  <c r="AL29" i="2" s="1"/>
  <c r="T30" i="2"/>
  <c r="AL30" i="2" s="1"/>
  <c r="T31" i="2"/>
  <c r="AL31" i="2" s="1"/>
  <c r="T32" i="2"/>
  <c r="AL32" i="2" s="1"/>
  <c r="T33" i="2"/>
  <c r="AL33" i="2" s="1"/>
  <c r="T34" i="2"/>
  <c r="AL34" i="2" s="1"/>
  <c r="T35" i="2"/>
  <c r="AL35" i="2" s="1"/>
  <c r="T36" i="2"/>
  <c r="AL36" i="2" s="1"/>
  <c r="T37" i="2"/>
  <c r="AL37" i="2" s="1"/>
  <c r="T38" i="2"/>
  <c r="AL38" i="2" s="1"/>
  <c r="T39" i="2"/>
  <c r="AL39" i="2" s="1"/>
  <c r="T40" i="2"/>
  <c r="AL40" i="2" s="1"/>
  <c r="T41" i="2"/>
  <c r="AL41" i="2" s="1"/>
  <c r="T42" i="2"/>
  <c r="AL42" i="2" s="1"/>
  <c r="T43" i="2"/>
  <c r="AL43" i="2" s="1"/>
  <c r="T44" i="2"/>
  <c r="AL44" i="2" s="1"/>
  <c r="T45" i="2"/>
  <c r="AL45" i="2" s="1"/>
  <c r="T46" i="2"/>
  <c r="AL46" i="2" s="1"/>
  <c r="T47" i="2"/>
  <c r="AL47" i="2" s="1"/>
  <c r="T48" i="2"/>
  <c r="AL48" i="2" s="1"/>
  <c r="T49" i="2"/>
  <c r="AL49" i="2" s="1"/>
  <c r="T50" i="2"/>
  <c r="AL50" i="2" s="1"/>
  <c r="T51" i="2"/>
  <c r="AL51" i="2" s="1"/>
  <c r="T52" i="2"/>
  <c r="AL52" i="2" s="1"/>
  <c r="T53" i="2"/>
  <c r="AL53" i="2" s="1"/>
  <c r="T54" i="2"/>
  <c r="AL54" i="2" s="1"/>
  <c r="T55" i="2"/>
  <c r="AL55" i="2" s="1"/>
  <c r="T56" i="2"/>
  <c r="AL56" i="2" s="1"/>
  <c r="T57" i="2"/>
  <c r="AL57" i="2" s="1"/>
  <c r="T58" i="2"/>
  <c r="AL58" i="2" s="1"/>
  <c r="T59" i="2"/>
  <c r="AL59" i="2" s="1"/>
  <c r="T60" i="2"/>
  <c r="AL60" i="2" s="1"/>
  <c r="T61" i="2"/>
  <c r="AL61" i="2" s="1"/>
  <c r="T62" i="2"/>
  <c r="AL62" i="2" s="1"/>
  <c r="T63" i="2"/>
  <c r="AL63" i="2" s="1"/>
  <c r="T64" i="2"/>
  <c r="AL64" i="2" s="1"/>
  <c r="T65" i="2"/>
  <c r="AL65" i="2" s="1"/>
  <c r="T66" i="2"/>
  <c r="AL66" i="2" s="1"/>
  <c r="T67" i="2"/>
  <c r="AL67" i="2" s="1"/>
  <c r="T68" i="2"/>
  <c r="AL68" i="2" s="1"/>
  <c r="T69" i="2"/>
  <c r="AL69" i="2" s="1"/>
  <c r="T70" i="2"/>
  <c r="AL70" i="2" s="1"/>
  <c r="T71" i="2"/>
  <c r="AL71" i="2" s="1"/>
  <c r="T72" i="2"/>
  <c r="AL72" i="2" s="1"/>
  <c r="T73" i="2"/>
  <c r="AL73" i="2" s="1"/>
  <c r="T74" i="2"/>
  <c r="AL74" i="2" s="1"/>
  <c r="T75" i="2"/>
  <c r="AL75" i="2" s="1"/>
  <c r="T76" i="2"/>
  <c r="AL76" i="2" s="1"/>
  <c r="T77" i="2"/>
  <c r="AL77" i="2" s="1"/>
  <c r="T78" i="2"/>
  <c r="AL78" i="2" s="1"/>
  <c r="T79" i="2"/>
  <c r="AL79" i="2" s="1"/>
  <c r="T80" i="2"/>
  <c r="AL80" i="2" s="1"/>
  <c r="T81" i="2"/>
  <c r="AL81" i="2" s="1"/>
  <c r="T82" i="2"/>
  <c r="AL82" i="2" s="1"/>
  <c r="T83" i="2"/>
  <c r="AL83" i="2" s="1"/>
  <c r="T84" i="2"/>
  <c r="AL84" i="2" s="1"/>
  <c r="T85" i="2"/>
  <c r="AL85" i="2" s="1"/>
  <c r="T86" i="2"/>
  <c r="AL86" i="2" s="1"/>
  <c r="T87" i="2"/>
  <c r="AL87" i="2" s="1"/>
  <c r="T88" i="2"/>
  <c r="AL88" i="2" s="1"/>
  <c r="T89" i="2"/>
  <c r="AL89" i="2" s="1"/>
  <c r="T90" i="2"/>
  <c r="AL90" i="2" s="1"/>
  <c r="T91" i="2"/>
  <c r="AL91" i="2" s="1"/>
  <c r="T92" i="2"/>
  <c r="AL92" i="2" s="1"/>
  <c r="T93" i="2"/>
  <c r="AL93" i="2" s="1"/>
  <c r="T94" i="2"/>
  <c r="AL94" i="2" s="1"/>
  <c r="T95" i="2"/>
  <c r="AL95" i="2" s="1"/>
  <c r="T96" i="2"/>
  <c r="AL96" i="2" s="1"/>
  <c r="T97" i="2"/>
  <c r="AL97" i="2" s="1"/>
  <c r="T98" i="2"/>
  <c r="AL98" i="2" s="1"/>
  <c r="T99" i="2"/>
  <c r="AL99" i="2" s="1"/>
  <c r="T100" i="2"/>
  <c r="AL100" i="2" s="1"/>
  <c r="T101" i="2"/>
  <c r="AL101" i="2" s="1"/>
  <c r="T102" i="2"/>
  <c r="AL102" i="2" s="1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U3" i="2"/>
  <c r="AM3" i="2" s="1"/>
  <c r="T3" i="2"/>
  <c r="AL3" i="2" s="1"/>
  <c r="S3" i="2"/>
  <c r="R3" i="2"/>
  <c r="AD154" i="4" l="1"/>
  <c r="AD364" i="5"/>
  <c r="AF364" i="5" s="1"/>
  <c r="AD66" i="4"/>
  <c r="AD301" i="4"/>
  <c r="AD365" i="5"/>
  <c r="AD179" i="4"/>
  <c r="AD233" i="5"/>
  <c r="AF233" i="5" s="1"/>
  <c r="AG233" i="5" s="1"/>
  <c r="AD37" i="4"/>
  <c r="AF37" i="4" s="1"/>
  <c r="AD80" i="5"/>
  <c r="AF80" i="5" s="1"/>
  <c r="AD360" i="4"/>
  <c r="AF360" i="4" s="1"/>
  <c r="AD20" i="5"/>
  <c r="AD182" i="4"/>
  <c r="AF182" i="4" s="1"/>
  <c r="AD79" i="5"/>
  <c r="AD293" i="4"/>
  <c r="AF293" i="4" s="1"/>
  <c r="AD173" i="4"/>
  <c r="AF173" i="4" s="1"/>
  <c r="AD21" i="4"/>
  <c r="AF21" i="4" s="1"/>
  <c r="AG21" i="4" s="1"/>
  <c r="AD302" i="4"/>
  <c r="AF302" i="4" s="1"/>
  <c r="AD180" i="4"/>
  <c r="AF180" i="4" s="1"/>
  <c r="AG180" i="4" s="1"/>
  <c r="AD150" i="4"/>
  <c r="AD292" i="5"/>
  <c r="AD52" i="4"/>
  <c r="AF52" i="4" s="1"/>
  <c r="AG52" i="4" s="1"/>
  <c r="AD363" i="5"/>
  <c r="AF363" i="5" s="1"/>
  <c r="AG363" i="5" s="1"/>
  <c r="AD179" i="5"/>
  <c r="AF179" i="5" s="1"/>
  <c r="AD68" i="5"/>
  <c r="AF68" i="5" s="1"/>
  <c r="AD18" i="5"/>
  <c r="AD67" i="5"/>
  <c r="AF67" i="5" s="1"/>
  <c r="AD281" i="4"/>
  <c r="AD171" i="4"/>
  <c r="AD362" i="5"/>
  <c r="AF362" i="5" s="1"/>
  <c r="AG362" i="5" s="1"/>
  <c r="AD292" i="4"/>
  <c r="AD178" i="4"/>
  <c r="AD148" i="4"/>
  <c r="AD280" i="5"/>
  <c r="AD50" i="4"/>
  <c r="AD361" i="5"/>
  <c r="AD177" i="5"/>
  <c r="AF177" i="5" s="1"/>
  <c r="AG177" i="5" s="1"/>
  <c r="AD66" i="5"/>
  <c r="AD169" i="5"/>
  <c r="AF169" i="5" s="1"/>
  <c r="AD51" i="5"/>
  <c r="AD277" i="4"/>
  <c r="AF277" i="4" s="1"/>
  <c r="AD157" i="4"/>
  <c r="AF157" i="4" s="1"/>
  <c r="AD302" i="5"/>
  <c r="AF302" i="5" s="1"/>
  <c r="AD282" i="4"/>
  <c r="AD174" i="4"/>
  <c r="AF174" i="4" s="1"/>
  <c r="AG174" i="4" s="1"/>
  <c r="AD67" i="4"/>
  <c r="AF67" i="4" s="1"/>
  <c r="AD276" i="5"/>
  <c r="AF276" i="5" s="1"/>
  <c r="AD38" i="4"/>
  <c r="AF38" i="4" s="1"/>
  <c r="AD301" i="5"/>
  <c r="AD170" i="5"/>
  <c r="AF170" i="5" s="1"/>
  <c r="AD52" i="5"/>
  <c r="AF52" i="5" s="1"/>
  <c r="AG52" i="5" s="1"/>
  <c r="AD167" i="5"/>
  <c r="AD49" i="5"/>
  <c r="AD359" i="4"/>
  <c r="AD155" i="4"/>
  <c r="AF155" i="4" s="1"/>
  <c r="AG155" i="4" s="1"/>
  <c r="AD234" i="5"/>
  <c r="AF234" i="5" s="1"/>
  <c r="AD280" i="4"/>
  <c r="AD172" i="4"/>
  <c r="AF172" i="4" s="1"/>
  <c r="AG172" i="4" s="1"/>
  <c r="AD51" i="4"/>
  <c r="AF51" i="4" s="1"/>
  <c r="AD232" i="5"/>
  <c r="AD36" i="4"/>
  <c r="AD291" i="5"/>
  <c r="AD166" i="5"/>
  <c r="AD50" i="5"/>
  <c r="AF50" i="5" s="1"/>
  <c r="AD153" i="5"/>
  <c r="AD39" i="5"/>
  <c r="AF39" i="5" s="1"/>
  <c r="AD233" i="4"/>
  <c r="AF233" i="4" s="1"/>
  <c r="AG233" i="4" s="1"/>
  <c r="AD149" i="4"/>
  <c r="AD178" i="5"/>
  <c r="AF178" i="5" s="1"/>
  <c r="AD276" i="4"/>
  <c r="AD170" i="4"/>
  <c r="AD39" i="4"/>
  <c r="AF39" i="4" s="1"/>
  <c r="AG39" i="4" s="1"/>
  <c r="AD176" i="5"/>
  <c r="AD24" i="4"/>
  <c r="AF24" i="4" s="1"/>
  <c r="AG24" i="4" s="1"/>
  <c r="AD281" i="5"/>
  <c r="AF281" i="5" s="1"/>
  <c r="AD154" i="5"/>
  <c r="AD38" i="5"/>
  <c r="AF38" i="5" s="1"/>
  <c r="AG38" i="5" s="1"/>
  <c r="AD151" i="5"/>
  <c r="AD37" i="5"/>
  <c r="AD231" i="4"/>
  <c r="AD81" i="4"/>
  <c r="AF81" i="4" s="1"/>
  <c r="AD168" i="5"/>
  <c r="AF168" i="5" s="1"/>
  <c r="AG168" i="5" s="1"/>
  <c r="AD234" i="4"/>
  <c r="AF234" i="4" s="1"/>
  <c r="AG234" i="4" s="1"/>
  <c r="AD158" i="4"/>
  <c r="AD23" i="4"/>
  <c r="AF23" i="4" s="1"/>
  <c r="AD80" i="4"/>
  <c r="AD22" i="4"/>
  <c r="AF22" i="4" s="1"/>
  <c r="AG22" i="4" s="1"/>
  <c r="AD279" i="5"/>
  <c r="AD152" i="5"/>
  <c r="AF152" i="5" s="1"/>
  <c r="AD36" i="5"/>
  <c r="AD147" i="5"/>
  <c r="AD21" i="5"/>
  <c r="AD361" i="4"/>
  <c r="AF361" i="4" s="1"/>
  <c r="AG361" i="4" s="1"/>
  <c r="AJ96" i="4" s="1"/>
  <c r="AD181" i="4"/>
  <c r="AF181" i="4" s="1"/>
  <c r="AG181" i="4" s="1"/>
  <c r="AD53" i="4"/>
  <c r="AF53" i="4" s="1"/>
  <c r="AD362" i="4"/>
  <c r="AD232" i="4"/>
  <c r="AF232" i="4" s="1"/>
  <c r="AG232" i="4" s="1"/>
  <c r="AD156" i="4"/>
  <c r="AF156" i="4" s="1"/>
  <c r="AG156" i="4" s="1"/>
  <c r="AD19" i="4"/>
  <c r="AD68" i="4"/>
  <c r="AF68" i="4" s="1"/>
  <c r="AG68" i="4" s="1"/>
  <c r="AJ24" i="4" s="1"/>
  <c r="AD20" i="4"/>
  <c r="AF20" i="4" s="1"/>
  <c r="AD275" i="5"/>
  <c r="AD146" i="5"/>
  <c r="AF146" i="5" s="1"/>
  <c r="AD22" i="5"/>
  <c r="AF22" i="5" s="1"/>
  <c r="AD145" i="5"/>
  <c r="AD47" i="5"/>
  <c r="AD65" i="5"/>
  <c r="AD69" i="5"/>
  <c r="AD81" i="5"/>
  <c r="AD97" i="5"/>
  <c r="AD125" i="5"/>
  <c r="AD171" i="5"/>
  <c r="AD12" i="5"/>
  <c r="AD14" i="5"/>
  <c r="AD48" i="5"/>
  <c r="AF48" i="5" s="1"/>
  <c r="AD64" i="5"/>
  <c r="AD78" i="5"/>
  <c r="AD82" i="5"/>
  <c r="AF82" i="5" s="1"/>
  <c r="AD114" i="5"/>
  <c r="AD126" i="5"/>
  <c r="AF126" i="5" s="1"/>
  <c r="AD144" i="5"/>
  <c r="AD150" i="5"/>
  <c r="AD173" i="5"/>
  <c r="AD183" i="5"/>
  <c r="AF183" i="5" s="1"/>
  <c r="AG183" i="5" s="1"/>
  <c r="AJ60" i="5" s="1"/>
  <c r="AD227" i="5"/>
  <c r="AD263" i="5"/>
  <c r="AD267" i="5"/>
  <c r="AD277" i="5"/>
  <c r="AD285" i="5"/>
  <c r="AD287" i="5"/>
  <c r="AF287" i="5" s="1"/>
  <c r="AD289" i="5"/>
  <c r="AF289" i="5" s="1"/>
  <c r="AG289" i="5" s="1"/>
  <c r="AJ85" i="5" s="1"/>
  <c r="AD48" i="4"/>
  <c r="AD64" i="4"/>
  <c r="AD82" i="4"/>
  <c r="AD84" i="4"/>
  <c r="AF84" i="4" s="1"/>
  <c r="AG84" i="4" s="1"/>
  <c r="AD128" i="4"/>
  <c r="AD130" i="4"/>
  <c r="AF130" i="4" s="1"/>
  <c r="AG130" i="4" s="1"/>
  <c r="AD172" i="5"/>
  <c r="AF172" i="5" s="1"/>
  <c r="AD264" i="5"/>
  <c r="AF264" i="5" s="1"/>
  <c r="AG264" i="5" s="1"/>
  <c r="AJ71" i="5" s="1"/>
  <c r="AD284" i="5"/>
  <c r="AD288" i="5"/>
  <c r="AD15" i="4"/>
  <c r="AD79" i="4"/>
  <c r="AD83" i="4"/>
  <c r="AF83" i="4" s="1"/>
  <c r="AD146" i="4"/>
  <c r="AF146" i="4" s="1"/>
  <c r="AG146" i="4" s="1"/>
  <c r="AD176" i="4"/>
  <c r="AD186" i="4"/>
  <c r="AF186" i="4" s="1"/>
  <c r="AD226" i="4"/>
  <c r="AD264" i="4"/>
  <c r="AF264" i="4" s="1"/>
  <c r="AG264" i="4" s="1"/>
  <c r="AJ71" i="4" s="1"/>
  <c r="AD268" i="4"/>
  <c r="AD278" i="4"/>
  <c r="AD286" i="4"/>
  <c r="AD288" i="4"/>
  <c r="AF288" i="4" s="1"/>
  <c r="AD290" i="4"/>
  <c r="AF290" i="4" s="1"/>
  <c r="AG290" i="4" s="1"/>
  <c r="AJ85" i="4" s="1"/>
  <c r="AD182" i="5"/>
  <c r="AD278" i="5"/>
  <c r="AF278" i="5" s="1"/>
  <c r="AG278" i="5" s="1"/>
  <c r="AJ78" i="5" s="1"/>
  <c r="AD286" i="5"/>
  <c r="AD294" i="5"/>
  <c r="AD366" i="5"/>
  <c r="AD13" i="4"/>
  <c r="AD49" i="4"/>
  <c r="AF49" i="4" s="1"/>
  <c r="AG49" i="4" s="1"/>
  <c r="AJ15" i="4" s="1"/>
  <c r="AD65" i="4"/>
  <c r="AD69" i="4"/>
  <c r="AD101" i="4"/>
  <c r="AD129" i="4"/>
  <c r="AF129" i="4" s="1"/>
  <c r="AD145" i="4"/>
  <c r="AD147" i="4"/>
  <c r="AF147" i="4" s="1"/>
  <c r="AG147" i="4" s="1"/>
  <c r="AD153" i="4"/>
  <c r="AD175" i="4"/>
  <c r="AD177" i="4"/>
  <c r="AF177" i="4" s="1"/>
  <c r="AG177" i="4" s="1"/>
  <c r="AJ55" i="4" s="1"/>
  <c r="AD185" i="4"/>
  <c r="AD263" i="4"/>
  <c r="AD279" i="4"/>
  <c r="AF279" i="4" s="1"/>
  <c r="AG279" i="4" s="1"/>
  <c r="AJ78" i="4" s="1"/>
  <c r="AD287" i="4"/>
  <c r="AD295" i="4"/>
  <c r="AD363" i="4"/>
  <c r="AD285" i="4"/>
  <c r="AD289" i="4"/>
  <c r="AD3" i="5"/>
  <c r="AF3" i="5" s="1"/>
  <c r="AD5" i="5"/>
  <c r="AF5" i="5" s="1"/>
  <c r="AG5" i="5" s="1"/>
  <c r="AD7" i="5"/>
  <c r="AF7" i="5" s="1"/>
  <c r="AG7" i="5" s="1"/>
  <c r="AD149" i="5"/>
  <c r="AF149" i="5" s="1"/>
  <c r="AD4" i="5"/>
  <c r="AF4" i="5" s="1"/>
  <c r="AG4" i="5" s="1"/>
  <c r="AD6" i="5"/>
  <c r="AF6" i="5" s="1"/>
  <c r="AG6" i="5" s="1"/>
  <c r="AD8" i="5"/>
  <c r="AF8" i="5" s="1"/>
  <c r="AD148" i="5"/>
  <c r="AD175" i="5"/>
  <c r="AF175" i="5" s="1"/>
  <c r="AD251" i="5"/>
  <c r="AD253" i="5"/>
  <c r="AF253" i="5" s="1"/>
  <c r="AD295" i="5"/>
  <c r="AD297" i="5"/>
  <c r="AF297" i="5" s="1"/>
  <c r="AG297" i="5" s="1"/>
  <c r="AD299" i="5"/>
  <c r="AF299" i="5" s="1"/>
  <c r="AG299" i="5" s="1"/>
  <c r="AD367" i="5"/>
  <c r="AD369" i="5"/>
  <c r="AF369" i="5" s="1"/>
  <c r="AG369" i="5" s="1"/>
  <c r="AD4" i="4"/>
  <c r="AF4" i="4" s="1"/>
  <c r="AG4" i="4" s="1"/>
  <c r="AD6" i="4"/>
  <c r="AF6" i="4" s="1"/>
  <c r="AD8" i="4"/>
  <c r="AF8" i="4" s="1"/>
  <c r="AG8" i="4" s="1"/>
  <c r="AD252" i="5"/>
  <c r="AF252" i="5" s="1"/>
  <c r="AG252" i="5" s="1"/>
  <c r="AJ68" i="5" s="1"/>
  <c r="AD296" i="5"/>
  <c r="AF296" i="5" s="1"/>
  <c r="AG296" i="5" s="1"/>
  <c r="AD300" i="5"/>
  <c r="AF300" i="5" s="1"/>
  <c r="AD368" i="5"/>
  <c r="AF368" i="5" s="1"/>
  <c r="AG368" i="5" s="1"/>
  <c r="AD3" i="4"/>
  <c r="AF3" i="4" s="1"/>
  <c r="AG3" i="4" s="1"/>
  <c r="AD7" i="4"/>
  <c r="AF7" i="4" s="1"/>
  <c r="AG7" i="4" s="1"/>
  <c r="AD152" i="4"/>
  <c r="AF152" i="4" s="1"/>
  <c r="AD252" i="4"/>
  <c r="AD254" i="4"/>
  <c r="AF254" i="4" s="1"/>
  <c r="AD296" i="4"/>
  <c r="AD298" i="4"/>
  <c r="AF298" i="4" s="1"/>
  <c r="AG298" i="4" s="1"/>
  <c r="AD300" i="4"/>
  <c r="AF300" i="4" s="1"/>
  <c r="AD364" i="4"/>
  <c r="AD366" i="4"/>
  <c r="AF366" i="4" s="1"/>
  <c r="AD2" i="4"/>
  <c r="AD174" i="5"/>
  <c r="AD254" i="5"/>
  <c r="AF254" i="5" s="1"/>
  <c r="AD298" i="5"/>
  <c r="AF298" i="5" s="1"/>
  <c r="AD370" i="5"/>
  <c r="AF370" i="5" s="1"/>
  <c r="AD5" i="4"/>
  <c r="AF5" i="4" s="1"/>
  <c r="AD9" i="4"/>
  <c r="AF9" i="4" s="1"/>
  <c r="AG9" i="4" s="1"/>
  <c r="AD151" i="4"/>
  <c r="AD255" i="4"/>
  <c r="AF255" i="4" s="1"/>
  <c r="AD299" i="4"/>
  <c r="AF299" i="4" s="1"/>
  <c r="AG299" i="4" s="1"/>
  <c r="AD367" i="4"/>
  <c r="AF367" i="4" s="1"/>
  <c r="AG367" i="4" s="1"/>
  <c r="AD253" i="4"/>
  <c r="AF253" i="4" s="1"/>
  <c r="AD297" i="4"/>
  <c r="AF297" i="4" s="1"/>
  <c r="AG297" i="4" s="1"/>
  <c r="AD365" i="4"/>
  <c r="AF365" i="4" s="1"/>
  <c r="AG365" i="4" s="1"/>
  <c r="AD2" i="5"/>
  <c r="AD9" i="5"/>
  <c r="AD11" i="5"/>
  <c r="AD13" i="5"/>
  <c r="AD15" i="5"/>
  <c r="AD17" i="5"/>
  <c r="AF17" i="5" s="1"/>
  <c r="AG17" i="5" s="1"/>
  <c r="AD63" i="5"/>
  <c r="AF63" i="5" s="1"/>
  <c r="AG63" i="5" s="1"/>
  <c r="AD83" i="5"/>
  <c r="AD10" i="5"/>
  <c r="AD16" i="5"/>
  <c r="AD62" i="5"/>
  <c r="AD84" i="5"/>
  <c r="AF84" i="5" s="1"/>
  <c r="AG84" i="5" s="1"/>
  <c r="AD181" i="5"/>
  <c r="AF181" i="5" s="1"/>
  <c r="AG181" i="5" s="1"/>
  <c r="AD265" i="5"/>
  <c r="AD293" i="5"/>
  <c r="AD371" i="5"/>
  <c r="AD10" i="4"/>
  <c r="AD12" i="4"/>
  <c r="AD14" i="4"/>
  <c r="AD16" i="4"/>
  <c r="AD18" i="4"/>
  <c r="AF18" i="4" s="1"/>
  <c r="AG18" i="4" s="1"/>
  <c r="AD62" i="4"/>
  <c r="AD86" i="4"/>
  <c r="AF86" i="4" s="1"/>
  <c r="AG86" i="4" s="1"/>
  <c r="AD180" i="5"/>
  <c r="AD228" i="5"/>
  <c r="AD360" i="5"/>
  <c r="AD11" i="4"/>
  <c r="AD63" i="4"/>
  <c r="AF63" i="4" s="1"/>
  <c r="AG63" i="4" s="1"/>
  <c r="AD184" i="4"/>
  <c r="AF184" i="4" s="1"/>
  <c r="AG184" i="4" s="1"/>
  <c r="AD266" i="4"/>
  <c r="AF266" i="4" s="1"/>
  <c r="AG266" i="4" s="1"/>
  <c r="AD294" i="4"/>
  <c r="AD358" i="4"/>
  <c r="AD368" i="4"/>
  <c r="AD266" i="5"/>
  <c r="AF266" i="5" s="1"/>
  <c r="AG266" i="5" s="1"/>
  <c r="AD274" i="5"/>
  <c r="AD290" i="5"/>
  <c r="AD17" i="4"/>
  <c r="AD85" i="4"/>
  <c r="AD117" i="4"/>
  <c r="AD183" i="4"/>
  <c r="AD227" i="4"/>
  <c r="AD267" i="4"/>
  <c r="AF267" i="4" s="1"/>
  <c r="AG267" i="4" s="1"/>
  <c r="AD275" i="4"/>
  <c r="AD291" i="4"/>
  <c r="AD265" i="4"/>
  <c r="AD23" i="5"/>
  <c r="AD25" i="5"/>
  <c r="AF25" i="5" s="1"/>
  <c r="AD27" i="5"/>
  <c r="AF27" i="5" s="1"/>
  <c r="AD29" i="5"/>
  <c r="AF29" i="5" s="1"/>
  <c r="AD31" i="5"/>
  <c r="AF31" i="5" s="1"/>
  <c r="AD33" i="5"/>
  <c r="AF33" i="5" s="1"/>
  <c r="AD35" i="5"/>
  <c r="AF35" i="5" s="1"/>
  <c r="AD41" i="5"/>
  <c r="AF41" i="5" s="1"/>
  <c r="AD43" i="5"/>
  <c r="AF43" i="5" s="1"/>
  <c r="AD45" i="5"/>
  <c r="AF45" i="5" s="1"/>
  <c r="AG45" i="5" s="1"/>
  <c r="AD53" i="5"/>
  <c r="AD55" i="5"/>
  <c r="AF55" i="5" s="1"/>
  <c r="AD57" i="5"/>
  <c r="AF57" i="5" s="1"/>
  <c r="AG57" i="5" s="1"/>
  <c r="AD59" i="5"/>
  <c r="AF59" i="5" s="1"/>
  <c r="AG59" i="5" s="1"/>
  <c r="AD61" i="5"/>
  <c r="AF61" i="5" s="1"/>
  <c r="AD71" i="5"/>
  <c r="AF71" i="5" s="1"/>
  <c r="AD73" i="5"/>
  <c r="AD75" i="5"/>
  <c r="AF75" i="5" s="1"/>
  <c r="AD77" i="5"/>
  <c r="AF77" i="5" s="1"/>
  <c r="AD85" i="5"/>
  <c r="AD87" i="5"/>
  <c r="AF87" i="5" s="1"/>
  <c r="AD89" i="5"/>
  <c r="AF89" i="5" s="1"/>
  <c r="AD91" i="5"/>
  <c r="AF91" i="5" s="1"/>
  <c r="AD93" i="5"/>
  <c r="AF93" i="5" s="1"/>
  <c r="AD95" i="5"/>
  <c r="AF95" i="5" s="1"/>
  <c r="AG95" i="5" s="1"/>
  <c r="AD99" i="5"/>
  <c r="AF99" i="5" s="1"/>
  <c r="AG99" i="5" s="1"/>
  <c r="AD101" i="5"/>
  <c r="AF101" i="5" s="1"/>
  <c r="AG101" i="5" s="1"/>
  <c r="AD103" i="5"/>
  <c r="AF103" i="5" s="1"/>
  <c r="AD105" i="5"/>
  <c r="AF105" i="5" s="1"/>
  <c r="AD107" i="5"/>
  <c r="AF107" i="5" s="1"/>
  <c r="AD109" i="5"/>
  <c r="AF109" i="5" s="1"/>
  <c r="AD111" i="5"/>
  <c r="AF111" i="5" s="1"/>
  <c r="AD113" i="5"/>
  <c r="AF113" i="5" s="1"/>
  <c r="AD115" i="5"/>
  <c r="AD117" i="5"/>
  <c r="AF117" i="5" s="1"/>
  <c r="AD119" i="5"/>
  <c r="AF119" i="5" s="1"/>
  <c r="AG119" i="5" s="1"/>
  <c r="AD121" i="5"/>
  <c r="AF121" i="5" s="1"/>
  <c r="AD123" i="5"/>
  <c r="AF123" i="5" s="1"/>
  <c r="AD127" i="5"/>
  <c r="AD129" i="5"/>
  <c r="AF129" i="5" s="1"/>
  <c r="AG129" i="5" s="1"/>
  <c r="AD131" i="5"/>
  <c r="AF131" i="5" s="1"/>
  <c r="AG131" i="5" s="1"/>
  <c r="AD133" i="5"/>
  <c r="AF133" i="5" s="1"/>
  <c r="AD135" i="5"/>
  <c r="AF135" i="5" s="1"/>
  <c r="AG135" i="5" s="1"/>
  <c r="AD137" i="5"/>
  <c r="AF137" i="5" s="1"/>
  <c r="AD139" i="5"/>
  <c r="AF139" i="5" s="1"/>
  <c r="AG139" i="5" s="1"/>
  <c r="AD141" i="5"/>
  <c r="AF141" i="5" s="1"/>
  <c r="AD143" i="5"/>
  <c r="AF143" i="5" s="1"/>
  <c r="AD155" i="5"/>
  <c r="AD157" i="5"/>
  <c r="AF157" i="5" s="1"/>
  <c r="AG157" i="5" s="1"/>
  <c r="AD159" i="5"/>
  <c r="AF159" i="5" s="1"/>
  <c r="AD161" i="5"/>
  <c r="AF161" i="5" s="1"/>
  <c r="AG161" i="5" s="1"/>
  <c r="AD163" i="5"/>
  <c r="AF163" i="5" s="1"/>
  <c r="AG163" i="5" s="1"/>
  <c r="AD165" i="5"/>
  <c r="AF165" i="5" s="1"/>
  <c r="AG165" i="5" s="1"/>
  <c r="AD24" i="5"/>
  <c r="AF24" i="5" s="1"/>
  <c r="AG24" i="5" s="1"/>
  <c r="AD26" i="5"/>
  <c r="AF26" i="5" s="1"/>
  <c r="AG26" i="5" s="1"/>
  <c r="AD28" i="5"/>
  <c r="AF28" i="5" s="1"/>
  <c r="AD30" i="5"/>
  <c r="AF30" i="5" s="1"/>
  <c r="AD32" i="5"/>
  <c r="AF32" i="5" s="1"/>
  <c r="AD34" i="5"/>
  <c r="AF34" i="5" s="1"/>
  <c r="AG34" i="5" s="1"/>
  <c r="AD40" i="5"/>
  <c r="AD42" i="5"/>
  <c r="AF42" i="5" s="1"/>
  <c r="AD44" i="5"/>
  <c r="AF44" i="5" s="1"/>
  <c r="AD46" i="5"/>
  <c r="AF46" i="5" s="1"/>
  <c r="AG46" i="5" s="1"/>
  <c r="AD54" i="5"/>
  <c r="AF54" i="5" s="1"/>
  <c r="AG54" i="5" s="1"/>
  <c r="AD56" i="5"/>
  <c r="AF56" i="5" s="1"/>
  <c r="AD58" i="5"/>
  <c r="AF58" i="5" s="1"/>
  <c r="AG58" i="5" s="1"/>
  <c r="AD60" i="5"/>
  <c r="AF60" i="5" s="1"/>
  <c r="AG60" i="5" s="1"/>
  <c r="AD70" i="5"/>
  <c r="AD72" i="5"/>
  <c r="AF72" i="5" s="1"/>
  <c r="AD74" i="5"/>
  <c r="AF74" i="5" s="1"/>
  <c r="AD76" i="5"/>
  <c r="AF76" i="5" s="1"/>
  <c r="AD86" i="5"/>
  <c r="AF86" i="5" s="1"/>
  <c r="AG86" i="5" s="1"/>
  <c r="AD88" i="5"/>
  <c r="AF88" i="5" s="1"/>
  <c r="AD90" i="5"/>
  <c r="AF90" i="5" s="1"/>
  <c r="AG90" i="5" s="1"/>
  <c r="AD92" i="5"/>
  <c r="AF92" i="5" s="1"/>
  <c r="AD94" i="5"/>
  <c r="AF94" i="5" s="1"/>
  <c r="AG94" i="5" s="1"/>
  <c r="AD96" i="5"/>
  <c r="AF96" i="5" s="1"/>
  <c r="AD98" i="5"/>
  <c r="AD100" i="5"/>
  <c r="AF100" i="5" s="1"/>
  <c r="AD102" i="5"/>
  <c r="AF102" i="5" s="1"/>
  <c r="AD104" i="5"/>
  <c r="AF104" i="5" s="1"/>
  <c r="AG104" i="5" s="1"/>
  <c r="AD106" i="5"/>
  <c r="AF106" i="5" s="1"/>
  <c r="AD108" i="5"/>
  <c r="AF108" i="5" s="1"/>
  <c r="AG108" i="5" s="1"/>
  <c r="AD110" i="5"/>
  <c r="AF110" i="5" s="1"/>
  <c r="AD112" i="5"/>
  <c r="AF112" i="5" s="1"/>
  <c r="AD116" i="5"/>
  <c r="AF116" i="5" s="1"/>
  <c r="AD118" i="5"/>
  <c r="AF118" i="5" s="1"/>
  <c r="AG118" i="5" s="1"/>
  <c r="AD120" i="5"/>
  <c r="AF120" i="5" s="1"/>
  <c r="AG120" i="5" s="1"/>
  <c r="AD122" i="5"/>
  <c r="AF122" i="5" s="1"/>
  <c r="AD124" i="5"/>
  <c r="AF124" i="5" s="1"/>
  <c r="AG124" i="5" s="1"/>
  <c r="AD128" i="5"/>
  <c r="AF128" i="5" s="1"/>
  <c r="AD130" i="5"/>
  <c r="AF130" i="5" s="1"/>
  <c r="AG130" i="5" s="1"/>
  <c r="AD132" i="5"/>
  <c r="AF132" i="5" s="1"/>
  <c r="AD134" i="5"/>
  <c r="AF134" i="5" s="1"/>
  <c r="AD136" i="5"/>
  <c r="AF136" i="5" s="1"/>
  <c r="AD138" i="5"/>
  <c r="AF138" i="5" s="1"/>
  <c r="AD140" i="5"/>
  <c r="AF140" i="5" s="1"/>
  <c r="AG140" i="5" s="1"/>
  <c r="AD142" i="5"/>
  <c r="AF142" i="5" s="1"/>
  <c r="AD158" i="5"/>
  <c r="AF158" i="5" s="1"/>
  <c r="AD162" i="5"/>
  <c r="AF162" i="5" s="1"/>
  <c r="AG162" i="5" s="1"/>
  <c r="AD185" i="5"/>
  <c r="AF185" i="5" s="1"/>
  <c r="AD187" i="5"/>
  <c r="AF187" i="5" s="1"/>
  <c r="AD189" i="5"/>
  <c r="AF189" i="5" s="1"/>
  <c r="AD191" i="5"/>
  <c r="AF191" i="5" s="1"/>
  <c r="AD193" i="5"/>
  <c r="AF193" i="5" s="1"/>
  <c r="AD195" i="5"/>
  <c r="AF195" i="5" s="1"/>
  <c r="AD197" i="5"/>
  <c r="AF197" i="5" s="1"/>
  <c r="AD199" i="5"/>
  <c r="AF199" i="5" s="1"/>
  <c r="AD201" i="5"/>
  <c r="AF201" i="5" s="1"/>
  <c r="AD203" i="5"/>
  <c r="AF203" i="5" s="1"/>
  <c r="AD205" i="5"/>
  <c r="AF205" i="5" s="1"/>
  <c r="AG205" i="5" s="1"/>
  <c r="AD207" i="5"/>
  <c r="AF207" i="5" s="1"/>
  <c r="AD209" i="5"/>
  <c r="AF209" i="5" s="1"/>
  <c r="AG209" i="5" s="1"/>
  <c r="AD211" i="5"/>
  <c r="AF211" i="5" s="1"/>
  <c r="AD213" i="5"/>
  <c r="AF213" i="5" s="1"/>
  <c r="AG213" i="5" s="1"/>
  <c r="AD215" i="5"/>
  <c r="AF215" i="5" s="1"/>
  <c r="AG215" i="5" s="1"/>
  <c r="AD217" i="5"/>
  <c r="AF217" i="5" s="1"/>
  <c r="AG217" i="5" s="1"/>
  <c r="AD219" i="5"/>
  <c r="AF219" i="5" s="1"/>
  <c r="AG219" i="5" s="1"/>
  <c r="AD221" i="5"/>
  <c r="AF221" i="5" s="1"/>
  <c r="AG221" i="5" s="1"/>
  <c r="AD223" i="5"/>
  <c r="AF223" i="5" s="1"/>
  <c r="AG223" i="5" s="1"/>
  <c r="AD225" i="5"/>
  <c r="AF225" i="5" s="1"/>
  <c r="AG225" i="5" s="1"/>
  <c r="AD229" i="5"/>
  <c r="AD231" i="5"/>
  <c r="AF231" i="5" s="1"/>
  <c r="AD235" i="5"/>
  <c r="AD237" i="5"/>
  <c r="AF237" i="5" s="1"/>
  <c r="AG237" i="5" s="1"/>
  <c r="AD239" i="5"/>
  <c r="AF239" i="5" s="1"/>
  <c r="AD241" i="5"/>
  <c r="AF241" i="5" s="1"/>
  <c r="AD243" i="5"/>
  <c r="AF243" i="5" s="1"/>
  <c r="AG243" i="5" s="1"/>
  <c r="AD245" i="5"/>
  <c r="AF245" i="5" s="1"/>
  <c r="AG245" i="5" s="1"/>
  <c r="AD247" i="5"/>
  <c r="AF247" i="5" s="1"/>
  <c r="AD249" i="5"/>
  <c r="AF249" i="5" s="1"/>
  <c r="AG249" i="5" s="1"/>
  <c r="AD255" i="5"/>
  <c r="AD257" i="5"/>
  <c r="AF257" i="5" s="1"/>
  <c r="AD259" i="5"/>
  <c r="AF259" i="5" s="1"/>
  <c r="AD261" i="5"/>
  <c r="AF261" i="5" s="1"/>
  <c r="AG261" i="5" s="1"/>
  <c r="AD269" i="5"/>
  <c r="AF269" i="5" s="1"/>
  <c r="AD271" i="5"/>
  <c r="AF271" i="5" s="1"/>
  <c r="AD273" i="5"/>
  <c r="AF273" i="5" s="1"/>
  <c r="AD283" i="5"/>
  <c r="AF283" i="5" s="1"/>
  <c r="AD303" i="5"/>
  <c r="AD305" i="5"/>
  <c r="AF305" i="5" s="1"/>
  <c r="AD307" i="5"/>
  <c r="AF307" i="5" s="1"/>
  <c r="AD309" i="5"/>
  <c r="AF309" i="5" s="1"/>
  <c r="AG309" i="5" s="1"/>
  <c r="AD311" i="5"/>
  <c r="AF311" i="5" s="1"/>
  <c r="AD313" i="5"/>
  <c r="AF313" i="5" s="1"/>
  <c r="AD315" i="5"/>
  <c r="AF315" i="5" s="1"/>
  <c r="AD317" i="5"/>
  <c r="AF317" i="5" s="1"/>
  <c r="AG317" i="5" s="1"/>
  <c r="AD319" i="5"/>
  <c r="AF319" i="5" s="1"/>
  <c r="AG319" i="5" s="1"/>
  <c r="AD321" i="5"/>
  <c r="AF321" i="5" s="1"/>
  <c r="AG321" i="5" s="1"/>
  <c r="AD323" i="5"/>
  <c r="AF323" i="5" s="1"/>
  <c r="AG323" i="5" s="1"/>
  <c r="AD325" i="5"/>
  <c r="AF325" i="5" s="1"/>
  <c r="AG325" i="5" s="1"/>
  <c r="AD327" i="5"/>
  <c r="AF327" i="5" s="1"/>
  <c r="AD329" i="5"/>
  <c r="AF329" i="5" s="1"/>
  <c r="AG329" i="5" s="1"/>
  <c r="AD331" i="5"/>
  <c r="AF331" i="5" s="1"/>
  <c r="AG331" i="5" s="1"/>
  <c r="AD333" i="5"/>
  <c r="AF333" i="5" s="1"/>
  <c r="AG333" i="5" s="1"/>
  <c r="AD335" i="5"/>
  <c r="AF335" i="5" s="1"/>
  <c r="AG335" i="5" s="1"/>
  <c r="AD337" i="5"/>
  <c r="AF337" i="5" s="1"/>
  <c r="AG337" i="5" s="1"/>
  <c r="AD339" i="5"/>
  <c r="AF339" i="5" s="1"/>
  <c r="AG339" i="5" s="1"/>
  <c r="AD341" i="5"/>
  <c r="AF341" i="5" s="1"/>
  <c r="AG341" i="5" s="1"/>
  <c r="AD343" i="5"/>
  <c r="AF343" i="5" s="1"/>
  <c r="AG343" i="5" s="1"/>
  <c r="AD345" i="5"/>
  <c r="AF345" i="5" s="1"/>
  <c r="AD347" i="5"/>
  <c r="AF347" i="5" s="1"/>
  <c r="AD349" i="5"/>
  <c r="AF349" i="5" s="1"/>
  <c r="AD351" i="5"/>
  <c r="AF351" i="5" s="1"/>
  <c r="AG351" i="5" s="1"/>
  <c r="AD353" i="5"/>
  <c r="AF353" i="5" s="1"/>
  <c r="AG353" i="5" s="1"/>
  <c r="AD355" i="5"/>
  <c r="AF355" i="5" s="1"/>
  <c r="AG355" i="5" s="1"/>
  <c r="AD357" i="5"/>
  <c r="AF357" i="5" s="1"/>
  <c r="AG357" i="5" s="1"/>
  <c r="AD359" i="5"/>
  <c r="AF359" i="5" s="1"/>
  <c r="AG359" i="5" s="1"/>
  <c r="AD26" i="4"/>
  <c r="AF26" i="4" s="1"/>
  <c r="AD28" i="4"/>
  <c r="AF28" i="4" s="1"/>
  <c r="AD30" i="4"/>
  <c r="AF30" i="4" s="1"/>
  <c r="AD32" i="4"/>
  <c r="AF32" i="4" s="1"/>
  <c r="AG32" i="4" s="1"/>
  <c r="AD34" i="4"/>
  <c r="AF34" i="4" s="1"/>
  <c r="AD40" i="4"/>
  <c r="AD42" i="4"/>
  <c r="AF42" i="4" s="1"/>
  <c r="AD44" i="4"/>
  <c r="AF44" i="4" s="1"/>
  <c r="AD46" i="4"/>
  <c r="AF46" i="4" s="1"/>
  <c r="AG46" i="4" s="1"/>
  <c r="AD54" i="4"/>
  <c r="AD56" i="4"/>
  <c r="AF56" i="4" s="1"/>
  <c r="AG56" i="4" s="1"/>
  <c r="AD58" i="4"/>
  <c r="AF58" i="4" s="1"/>
  <c r="AG58" i="4" s="1"/>
  <c r="AD60" i="4"/>
  <c r="AF60" i="4" s="1"/>
  <c r="AG60" i="4" s="1"/>
  <c r="AD70" i="4"/>
  <c r="AD72" i="4"/>
  <c r="AF72" i="4" s="1"/>
  <c r="AD74" i="4"/>
  <c r="AD76" i="4"/>
  <c r="AF76" i="4" s="1"/>
  <c r="AD78" i="4"/>
  <c r="AF78" i="4" s="1"/>
  <c r="AD88" i="4"/>
  <c r="AF88" i="4" s="1"/>
  <c r="AG88" i="4" s="1"/>
  <c r="AD90" i="4"/>
  <c r="AF90" i="4" s="1"/>
  <c r="AG90" i="4" s="1"/>
  <c r="AD92" i="4"/>
  <c r="AF92" i="4" s="1"/>
  <c r="AD94" i="4"/>
  <c r="AF94" i="4" s="1"/>
  <c r="AG94" i="4" s="1"/>
  <c r="AD96" i="4"/>
  <c r="AF96" i="4" s="1"/>
  <c r="AD98" i="4"/>
  <c r="AF98" i="4" s="1"/>
  <c r="AD100" i="4"/>
  <c r="AF100" i="4" s="1"/>
  <c r="AD102" i="4"/>
  <c r="AD104" i="4"/>
  <c r="AF104" i="4" s="1"/>
  <c r="AD106" i="4"/>
  <c r="AF106" i="4" s="1"/>
  <c r="AD108" i="4"/>
  <c r="AF108" i="4" s="1"/>
  <c r="AG108" i="4" s="1"/>
  <c r="AD110" i="4"/>
  <c r="AF110" i="4" s="1"/>
  <c r="AD112" i="4"/>
  <c r="AF112" i="4" s="1"/>
  <c r="AD114" i="4"/>
  <c r="AF114" i="4" s="1"/>
  <c r="AG114" i="4" s="1"/>
  <c r="AD116" i="4"/>
  <c r="AF116" i="4" s="1"/>
  <c r="AD118" i="4"/>
  <c r="AD120" i="4"/>
  <c r="AF120" i="4" s="1"/>
  <c r="AG120" i="4" s="1"/>
  <c r="AD122" i="4"/>
  <c r="AF122" i="4" s="1"/>
  <c r="AG122" i="4" s="1"/>
  <c r="AD124" i="4"/>
  <c r="AF124" i="4" s="1"/>
  <c r="AD126" i="4"/>
  <c r="AF126" i="4" s="1"/>
  <c r="AD132" i="4"/>
  <c r="AF132" i="4" s="1"/>
  <c r="AD156" i="5"/>
  <c r="AF156" i="5" s="1"/>
  <c r="AD164" i="5"/>
  <c r="AF164" i="5" s="1"/>
  <c r="AD184" i="5"/>
  <c r="AD188" i="5"/>
  <c r="AF188" i="5" s="1"/>
  <c r="AG188" i="5" s="1"/>
  <c r="AD192" i="5"/>
  <c r="AF192" i="5" s="1"/>
  <c r="AD196" i="5"/>
  <c r="AF196" i="5" s="1"/>
  <c r="AG196" i="5" s="1"/>
  <c r="AD200" i="5"/>
  <c r="AF200" i="5" s="1"/>
  <c r="AG200" i="5" s="1"/>
  <c r="AD204" i="5"/>
  <c r="AF204" i="5" s="1"/>
  <c r="AD208" i="5"/>
  <c r="AF208" i="5" s="1"/>
  <c r="AD212" i="5"/>
  <c r="AF212" i="5" s="1"/>
  <c r="AG212" i="5" s="1"/>
  <c r="AD216" i="5"/>
  <c r="AF216" i="5" s="1"/>
  <c r="AG216" i="5" s="1"/>
  <c r="AD220" i="5"/>
  <c r="AF220" i="5" s="1"/>
  <c r="AG220" i="5" s="1"/>
  <c r="AD224" i="5"/>
  <c r="AF224" i="5" s="1"/>
  <c r="AG224" i="5" s="1"/>
  <c r="AD236" i="5"/>
  <c r="AF236" i="5" s="1"/>
  <c r="AD240" i="5"/>
  <c r="AF240" i="5" s="1"/>
  <c r="AG240" i="5" s="1"/>
  <c r="AD244" i="5"/>
  <c r="AF244" i="5" s="1"/>
  <c r="AG244" i="5" s="1"/>
  <c r="AD248" i="5"/>
  <c r="AF248" i="5" s="1"/>
  <c r="AG248" i="5" s="1"/>
  <c r="AD256" i="5"/>
  <c r="AF256" i="5" s="1"/>
  <c r="AD260" i="5"/>
  <c r="AF260" i="5" s="1"/>
  <c r="AD268" i="5"/>
  <c r="AD272" i="5"/>
  <c r="AF272" i="5" s="1"/>
  <c r="AD304" i="5"/>
  <c r="AF304" i="5" s="1"/>
  <c r="AG304" i="5" s="1"/>
  <c r="AD308" i="5"/>
  <c r="AF308" i="5" s="1"/>
  <c r="AG308" i="5" s="1"/>
  <c r="AD312" i="5"/>
  <c r="AF312" i="5" s="1"/>
  <c r="AG312" i="5" s="1"/>
  <c r="AD316" i="5"/>
  <c r="AF316" i="5" s="1"/>
  <c r="AD320" i="5"/>
  <c r="AF320" i="5" s="1"/>
  <c r="AG320" i="5" s="1"/>
  <c r="AD324" i="5"/>
  <c r="AF324" i="5" s="1"/>
  <c r="AG324" i="5" s="1"/>
  <c r="AD328" i="5"/>
  <c r="AF328" i="5" s="1"/>
  <c r="AG328" i="5" s="1"/>
  <c r="AD332" i="5"/>
  <c r="AF332" i="5" s="1"/>
  <c r="AD336" i="5"/>
  <c r="AF336" i="5" s="1"/>
  <c r="AG336" i="5" s="1"/>
  <c r="AD340" i="5"/>
  <c r="AF340" i="5" s="1"/>
  <c r="AG340" i="5" s="1"/>
  <c r="AD344" i="5"/>
  <c r="AF344" i="5" s="1"/>
  <c r="AG344" i="5" s="1"/>
  <c r="AD348" i="5"/>
  <c r="AF348" i="5" s="1"/>
  <c r="AD352" i="5"/>
  <c r="AF352" i="5" s="1"/>
  <c r="AG352" i="5" s="1"/>
  <c r="AD356" i="5"/>
  <c r="AF356" i="5" s="1"/>
  <c r="AG356" i="5" s="1"/>
  <c r="AD27" i="4"/>
  <c r="AF27" i="4" s="1"/>
  <c r="AD31" i="4"/>
  <c r="AF31" i="4" s="1"/>
  <c r="AD35" i="4"/>
  <c r="AF35" i="4" s="1"/>
  <c r="AD43" i="4"/>
  <c r="AF43" i="4" s="1"/>
  <c r="AD47" i="4"/>
  <c r="AF47" i="4" s="1"/>
  <c r="AG47" i="4" s="1"/>
  <c r="AD55" i="4"/>
  <c r="AF55" i="4" s="1"/>
  <c r="AD59" i="4"/>
  <c r="AF59" i="4" s="1"/>
  <c r="AG59" i="4" s="1"/>
  <c r="AD71" i="4"/>
  <c r="AF71" i="4" s="1"/>
  <c r="AD75" i="4"/>
  <c r="AF75" i="4" s="1"/>
  <c r="AD87" i="4"/>
  <c r="AD91" i="4"/>
  <c r="AF91" i="4" s="1"/>
  <c r="AD95" i="4"/>
  <c r="AF95" i="4" s="1"/>
  <c r="AD99" i="4"/>
  <c r="AF99" i="4" s="1"/>
  <c r="AG99" i="4" s="1"/>
  <c r="AD103" i="4"/>
  <c r="AF103" i="4" s="1"/>
  <c r="AG103" i="4" s="1"/>
  <c r="AD107" i="4"/>
  <c r="AF107" i="4" s="1"/>
  <c r="AG107" i="4" s="1"/>
  <c r="AD111" i="4"/>
  <c r="AF111" i="4" s="1"/>
  <c r="AD115" i="4"/>
  <c r="AF115" i="4" s="1"/>
  <c r="AD119" i="4"/>
  <c r="AF119" i="4" s="1"/>
  <c r="AG119" i="4" s="1"/>
  <c r="AD123" i="4"/>
  <c r="AF123" i="4" s="1"/>
  <c r="AG123" i="4" s="1"/>
  <c r="AD127" i="4"/>
  <c r="AF127" i="4" s="1"/>
  <c r="AD131" i="4"/>
  <c r="AD134" i="4"/>
  <c r="AF134" i="4" s="1"/>
  <c r="AD136" i="4"/>
  <c r="AF136" i="4" s="1"/>
  <c r="AG136" i="4" s="1"/>
  <c r="AD138" i="4"/>
  <c r="AF138" i="4" s="1"/>
  <c r="AD140" i="4"/>
  <c r="AF140" i="4" s="1"/>
  <c r="AD142" i="4"/>
  <c r="AF142" i="4" s="1"/>
  <c r="AG142" i="4" s="1"/>
  <c r="AD144" i="4"/>
  <c r="AF144" i="4" s="1"/>
  <c r="AD160" i="4"/>
  <c r="AF160" i="4" s="1"/>
  <c r="AD162" i="4"/>
  <c r="AF162" i="4" s="1"/>
  <c r="AG162" i="4" s="1"/>
  <c r="AD164" i="4"/>
  <c r="AF164" i="4" s="1"/>
  <c r="AD166" i="4"/>
  <c r="AF166" i="4" s="1"/>
  <c r="AD168" i="4"/>
  <c r="AF168" i="4" s="1"/>
  <c r="AG168" i="4" s="1"/>
  <c r="AD188" i="4"/>
  <c r="AF188" i="4" s="1"/>
  <c r="AD190" i="4"/>
  <c r="AF190" i="4" s="1"/>
  <c r="AG190" i="4" s="1"/>
  <c r="AD192" i="4"/>
  <c r="AF192" i="4" s="1"/>
  <c r="AG192" i="4" s="1"/>
  <c r="AD194" i="4"/>
  <c r="AF194" i="4" s="1"/>
  <c r="AG194" i="4" s="1"/>
  <c r="AD196" i="4"/>
  <c r="AF196" i="4" s="1"/>
  <c r="AG196" i="4" s="1"/>
  <c r="AD198" i="4"/>
  <c r="AF198" i="4" s="1"/>
  <c r="AG198" i="4" s="1"/>
  <c r="AD200" i="4"/>
  <c r="AF200" i="4" s="1"/>
  <c r="AG200" i="4" s="1"/>
  <c r="AD202" i="4"/>
  <c r="AF202" i="4" s="1"/>
  <c r="AG202" i="4" s="1"/>
  <c r="AD204" i="4"/>
  <c r="AF204" i="4" s="1"/>
  <c r="AG204" i="4" s="1"/>
  <c r="AD206" i="4"/>
  <c r="AF206" i="4" s="1"/>
  <c r="AD208" i="4"/>
  <c r="AF208" i="4" s="1"/>
  <c r="AD210" i="4"/>
  <c r="AF210" i="4" s="1"/>
  <c r="AD212" i="4"/>
  <c r="AF212" i="4" s="1"/>
  <c r="AD214" i="4"/>
  <c r="AF214" i="4" s="1"/>
  <c r="AD216" i="4"/>
  <c r="AF216" i="4" s="1"/>
  <c r="AD218" i="4"/>
  <c r="AF218" i="4" s="1"/>
  <c r="AD220" i="4"/>
  <c r="AF220" i="4" s="1"/>
  <c r="AD222" i="4"/>
  <c r="AF222" i="4" s="1"/>
  <c r="AG222" i="4" s="1"/>
  <c r="AD224" i="4"/>
  <c r="AF224" i="4" s="1"/>
  <c r="AD228" i="4"/>
  <c r="AD230" i="4"/>
  <c r="AF230" i="4" s="1"/>
  <c r="AD236" i="4"/>
  <c r="AF236" i="4" s="1"/>
  <c r="AG236" i="4" s="1"/>
  <c r="AD238" i="4"/>
  <c r="AF238" i="4" s="1"/>
  <c r="AG238" i="4" s="1"/>
  <c r="AD240" i="4"/>
  <c r="AF240" i="4" s="1"/>
  <c r="AD242" i="4"/>
  <c r="AF242" i="4" s="1"/>
  <c r="AG242" i="4" s="1"/>
  <c r="AD244" i="4"/>
  <c r="AF244" i="4" s="1"/>
  <c r="AG244" i="4" s="1"/>
  <c r="AD246" i="4"/>
  <c r="AF246" i="4" s="1"/>
  <c r="AG246" i="4" s="1"/>
  <c r="AD248" i="4"/>
  <c r="AF248" i="4" s="1"/>
  <c r="AG248" i="4" s="1"/>
  <c r="AD250" i="4"/>
  <c r="AF250" i="4" s="1"/>
  <c r="AG250" i="4" s="1"/>
  <c r="AD256" i="4"/>
  <c r="AD258" i="4"/>
  <c r="AF258" i="4" s="1"/>
  <c r="AD260" i="4"/>
  <c r="AF260" i="4" s="1"/>
  <c r="AG260" i="4" s="1"/>
  <c r="AD262" i="4"/>
  <c r="AF262" i="4" s="1"/>
  <c r="AG262" i="4" s="1"/>
  <c r="AD270" i="4"/>
  <c r="AF270" i="4" s="1"/>
  <c r="AG270" i="4" s="1"/>
  <c r="AJ75" i="4" s="1"/>
  <c r="AD272" i="4"/>
  <c r="AF272" i="4" s="1"/>
  <c r="AD274" i="4"/>
  <c r="AF274" i="4" s="1"/>
  <c r="AD284" i="4"/>
  <c r="AF284" i="4" s="1"/>
  <c r="AD304" i="4"/>
  <c r="AF304" i="4" s="1"/>
  <c r="AG304" i="4" s="1"/>
  <c r="AD306" i="4"/>
  <c r="AF306" i="4" s="1"/>
  <c r="AG306" i="4" s="1"/>
  <c r="AD308" i="4"/>
  <c r="AF308" i="4" s="1"/>
  <c r="AG308" i="4" s="1"/>
  <c r="AD310" i="4"/>
  <c r="AF310" i="4" s="1"/>
  <c r="AG310" i="4" s="1"/>
  <c r="AD312" i="4"/>
  <c r="AF312" i="4" s="1"/>
  <c r="AG312" i="4" s="1"/>
  <c r="AD314" i="4"/>
  <c r="AF314" i="4" s="1"/>
  <c r="AG314" i="4" s="1"/>
  <c r="AD316" i="4"/>
  <c r="AF316" i="4" s="1"/>
  <c r="AG316" i="4" s="1"/>
  <c r="AD318" i="4"/>
  <c r="AF318" i="4" s="1"/>
  <c r="AG318" i="4" s="1"/>
  <c r="AD320" i="4"/>
  <c r="AF320" i="4" s="1"/>
  <c r="AG320" i="4" s="1"/>
  <c r="AD322" i="4"/>
  <c r="AF322" i="4" s="1"/>
  <c r="AD324" i="4"/>
  <c r="AF324" i="4" s="1"/>
  <c r="AG324" i="4" s="1"/>
  <c r="AD326" i="4"/>
  <c r="AF326" i="4" s="1"/>
  <c r="AG326" i="4" s="1"/>
  <c r="AD328" i="4"/>
  <c r="AF328" i="4" s="1"/>
  <c r="AD330" i="4"/>
  <c r="AF330" i="4" s="1"/>
  <c r="AG330" i="4" s="1"/>
  <c r="AD332" i="4"/>
  <c r="AF332" i="4" s="1"/>
  <c r="AG332" i="4" s="1"/>
  <c r="AD334" i="4"/>
  <c r="AF334" i="4" s="1"/>
  <c r="AG334" i="4" s="1"/>
  <c r="AD336" i="4"/>
  <c r="AF336" i="4" s="1"/>
  <c r="AG336" i="4" s="1"/>
  <c r="AD338" i="4"/>
  <c r="AF338" i="4" s="1"/>
  <c r="AG338" i="4" s="1"/>
  <c r="AD340" i="4"/>
  <c r="AF340" i="4" s="1"/>
  <c r="AG340" i="4" s="1"/>
  <c r="AD342" i="4"/>
  <c r="AF342" i="4" s="1"/>
  <c r="AG342" i="4" s="1"/>
  <c r="AD344" i="4"/>
  <c r="AF344" i="4" s="1"/>
  <c r="AG344" i="4" s="1"/>
  <c r="AD346" i="4"/>
  <c r="AF346" i="4" s="1"/>
  <c r="AD348" i="4"/>
  <c r="AF348" i="4" s="1"/>
  <c r="AG348" i="4" s="1"/>
  <c r="AD350" i="4"/>
  <c r="AF350" i="4" s="1"/>
  <c r="AG350" i="4" s="1"/>
  <c r="AD352" i="4"/>
  <c r="AF352" i="4" s="1"/>
  <c r="AG352" i="4" s="1"/>
  <c r="AD354" i="4"/>
  <c r="AF354" i="4" s="1"/>
  <c r="AD356" i="4"/>
  <c r="AF356" i="4" s="1"/>
  <c r="AG356" i="4" s="1"/>
  <c r="AD160" i="5"/>
  <c r="AF160" i="5" s="1"/>
  <c r="AG160" i="5" s="1"/>
  <c r="AD186" i="5"/>
  <c r="AF186" i="5" s="1"/>
  <c r="AD190" i="5"/>
  <c r="AF190" i="5" s="1"/>
  <c r="AG190" i="5" s="1"/>
  <c r="AD194" i="5"/>
  <c r="AF194" i="5" s="1"/>
  <c r="AG194" i="5" s="1"/>
  <c r="AD198" i="5"/>
  <c r="AF198" i="5" s="1"/>
  <c r="AD202" i="5"/>
  <c r="AF202" i="5" s="1"/>
  <c r="AD206" i="5"/>
  <c r="AF206" i="5" s="1"/>
  <c r="AD210" i="5"/>
  <c r="AF210" i="5" s="1"/>
  <c r="AG210" i="5" s="1"/>
  <c r="AD214" i="5"/>
  <c r="AF214" i="5" s="1"/>
  <c r="AG214" i="5" s="1"/>
  <c r="AD218" i="5"/>
  <c r="AF218" i="5" s="1"/>
  <c r="AG218" i="5" s="1"/>
  <c r="AD222" i="5"/>
  <c r="AF222" i="5" s="1"/>
  <c r="AG222" i="5" s="1"/>
  <c r="AD226" i="5"/>
  <c r="AF226" i="5" s="1"/>
  <c r="AD230" i="5"/>
  <c r="AF230" i="5" s="1"/>
  <c r="AD238" i="5"/>
  <c r="AF238" i="5" s="1"/>
  <c r="AD242" i="5"/>
  <c r="AF242" i="5" s="1"/>
  <c r="AD246" i="5"/>
  <c r="AF246" i="5" s="1"/>
  <c r="AG246" i="5" s="1"/>
  <c r="AD250" i="5"/>
  <c r="AF250" i="5" s="1"/>
  <c r="AG250" i="5" s="1"/>
  <c r="AD258" i="5"/>
  <c r="AF258" i="5" s="1"/>
  <c r="AG258" i="5" s="1"/>
  <c r="AD262" i="5"/>
  <c r="AF262" i="5" s="1"/>
  <c r="AG262" i="5" s="1"/>
  <c r="AD270" i="5"/>
  <c r="AF270" i="5" s="1"/>
  <c r="AD282" i="5"/>
  <c r="AD306" i="5"/>
  <c r="AF306" i="5" s="1"/>
  <c r="AG306" i="5" s="1"/>
  <c r="AD310" i="5"/>
  <c r="AF310" i="5" s="1"/>
  <c r="AD314" i="5"/>
  <c r="AF314" i="5" s="1"/>
  <c r="AD318" i="5"/>
  <c r="AF318" i="5" s="1"/>
  <c r="AG318" i="5" s="1"/>
  <c r="AD322" i="5"/>
  <c r="AF322" i="5" s="1"/>
  <c r="AD326" i="5"/>
  <c r="AF326" i="5" s="1"/>
  <c r="AG326" i="5" s="1"/>
  <c r="AD330" i="5"/>
  <c r="AF330" i="5" s="1"/>
  <c r="AG330" i="5" s="1"/>
  <c r="AD334" i="5"/>
  <c r="AF334" i="5" s="1"/>
  <c r="AG334" i="5" s="1"/>
  <c r="AD338" i="5"/>
  <c r="AF338" i="5" s="1"/>
  <c r="AG338" i="5" s="1"/>
  <c r="AD342" i="5"/>
  <c r="AF342" i="5" s="1"/>
  <c r="AG342" i="5" s="1"/>
  <c r="AD346" i="5"/>
  <c r="AF346" i="5" s="1"/>
  <c r="AD350" i="5"/>
  <c r="AF350" i="5" s="1"/>
  <c r="AD354" i="5"/>
  <c r="AF354" i="5" s="1"/>
  <c r="AG354" i="5" s="1"/>
  <c r="AD358" i="5"/>
  <c r="AF358" i="5" s="1"/>
  <c r="AG358" i="5" s="1"/>
  <c r="AD25" i="4"/>
  <c r="AD29" i="4"/>
  <c r="AF29" i="4" s="1"/>
  <c r="AD33" i="4"/>
  <c r="AF33" i="4" s="1"/>
  <c r="AG33" i="4" s="1"/>
  <c r="AD41" i="4"/>
  <c r="AF41" i="4" s="1"/>
  <c r="AG41" i="4" s="1"/>
  <c r="AD45" i="4"/>
  <c r="AF45" i="4" s="1"/>
  <c r="AD57" i="4"/>
  <c r="AF57" i="4" s="1"/>
  <c r="AD61" i="4"/>
  <c r="AF61" i="4" s="1"/>
  <c r="AD73" i="4"/>
  <c r="AF73" i="4" s="1"/>
  <c r="AD77" i="4"/>
  <c r="AF77" i="4" s="1"/>
  <c r="AD89" i="4"/>
  <c r="AF89" i="4" s="1"/>
  <c r="AG89" i="4" s="1"/>
  <c r="AD93" i="4"/>
  <c r="AF93" i="4" s="1"/>
  <c r="AG93" i="4" s="1"/>
  <c r="AD97" i="4"/>
  <c r="AF97" i="4" s="1"/>
  <c r="AG97" i="4" s="1"/>
  <c r="AD105" i="4"/>
  <c r="AF105" i="4" s="1"/>
  <c r="AG105" i="4" s="1"/>
  <c r="AD109" i="4"/>
  <c r="AF109" i="4" s="1"/>
  <c r="AD113" i="4"/>
  <c r="AF113" i="4" s="1"/>
  <c r="AD121" i="4"/>
  <c r="AF121" i="4" s="1"/>
  <c r="AG121" i="4" s="1"/>
  <c r="AD125" i="4"/>
  <c r="AF125" i="4" s="1"/>
  <c r="AD133" i="4"/>
  <c r="AF133" i="4" s="1"/>
  <c r="AG133" i="4" s="1"/>
  <c r="AD135" i="4"/>
  <c r="AF135" i="4" s="1"/>
  <c r="AD137" i="4"/>
  <c r="AF137" i="4" s="1"/>
  <c r="AD139" i="4"/>
  <c r="AF139" i="4" s="1"/>
  <c r="AD141" i="4"/>
  <c r="AF141" i="4" s="1"/>
  <c r="AG141" i="4" s="1"/>
  <c r="AD143" i="4"/>
  <c r="AF143" i="4" s="1"/>
  <c r="AD159" i="4"/>
  <c r="AD161" i="4"/>
  <c r="AF161" i="4" s="1"/>
  <c r="AG161" i="4" s="1"/>
  <c r="AD163" i="4"/>
  <c r="AF163" i="4" s="1"/>
  <c r="AD165" i="4"/>
  <c r="AF165" i="4" s="1"/>
  <c r="AG165" i="4" s="1"/>
  <c r="AD167" i="4"/>
  <c r="AF167" i="4" s="1"/>
  <c r="AG167" i="4" s="1"/>
  <c r="AD169" i="4"/>
  <c r="AF169" i="4" s="1"/>
  <c r="AG169" i="4" s="1"/>
  <c r="AD187" i="4"/>
  <c r="AD189" i="4"/>
  <c r="AF189" i="4" s="1"/>
  <c r="AG189" i="4" s="1"/>
  <c r="AD191" i="4"/>
  <c r="AF191" i="4" s="1"/>
  <c r="AG191" i="4" s="1"/>
  <c r="AD193" i="4"/>
  <c r="AF193" i="4" s="1"/>
  <c r="AG193" i="4" s="1"/>
  <c r="AD195" i="4"/>
  <c r="AF195" i="4" s="1"/>
  <c r="AG195" i="4" s="1"/>
  <c r="AD197" i="4"/>
  <c r="AF197" i="4" s="1"/>
  <c r="AG197" i="4" s="1"/>
  <c r="AD199" i="4"/>
  <c r="AF199" i="4" s="1"/>
  <c r="AG199" i="4" s="1"/>
  <c r="AD201" i="4"/>
  <c r="AF201" i="4" s="1"/>
  <c r="AD203" i="4"/>
  <c r="AF203" i="4" s="1"/>
  <c r="AD205" i="4"/>
  <c r="AF205" i="4" s="1"/>
  <c r="AD207" i="4"/>
  <c r="AF207" i="4" s="1"/>
  <c r="AD209" i="4"/>
  <c r="AF209" i="4" s="1"/>
  <c r="AD211" i="4"/>
  <c r="AF211" i="4" s="1"/>
  <c r="AD213" i="4"/>
  <c r="AF213" i="4" s="1"/>
  <c r="AG213" i="4" s="1"/>
  <c r="AD215" i="4"/>
  <c r="AF215" i="4" s="1"/>
  <c r="AD217" i="4"/>
  <c r="AF217" i="4" s="1"/>
  <c r="AD219" i="4"/>
  <c r="AF219" i="4" s="1"/>
  <c r="AD221" i="4"/>
  <c r="AF221" i="4" s="1"/>
  <c r="AG221" i="4" s="1"/>
  <c r="AD223" i="4"/>
  <c r="AF223" i="4" s="1"/>
  <c r="AG223" i="4" s="1"/>
  <c r="AD225" i="4"/>
  <c r="AF225" i="4" s="1"/>
  <c r="AD229" i="4"/>
  <c r="AF229" i="4" s="1"/>
  <c r="AD235" i="4"/>
  <c r="AD237" i="4"/>
  <c r="AF237" i="4" s="1"/>
  <c r="AG237" i="4" s="1"/>
  <c r="AD239" i="4"/>
  <c r="AF239" i="4" s="1"/>
  <c r="AD243" i="4"/>
  <c r="AF243" i="4" s="1"/>
  <c r="AD247" i="4"/>
  <c r="AF247" i="4" s="1"/>
  <c r="AG247" i="4" s="1"/>
  <c r="AD251" i="4"/>
  <c r="AF251" i="4" s="1"/>
  <c r="AG251" i="4" s="1"/>
  <c r="AD259" i="4"/>
  <c r="AF259" i="4" s="1"/>
  <c r="AD271" i="4"/>
  <c r="AF271" i="4" s="1"/>
  <c r="AD283" i="4"/>
  <c r="AD303" i="4"/>
  <c r="AD307" i="4"/>
  <c r="AF307" i="4" s="1"/>
  <c r="AG307" i="4" s="1"/>
  <c r="AD311" i="4"/>
  <c r="AF311" i="4" s="1"/>
  <c r="AG311" i="4" s="1"/>
  <c r="AD315" i="4"/>
  <c r="AF315" i="4" s="1"/>
  <c r="AG315" i="4" s="1"/>
  <c r="AD319" i="4"/>
  <c r="AF319" i="4" s="1"/>
  <c r="AG319" i="4" s="1"/>
  <c r="AD323" i="4"/>
  <c r="AF323" i="4" s="1"/>
  <c r="AD327" i="4"/>
  <c r="AF327" i="4" s="1"/>
  <c r="AG327" i="4" s="1"/>
  <c r="AD331" i="4"/>
  <c r="AF331" i="4" s="1"/>
  <c r="AD335" i="4"/>
  <c r="AF335" i="4" s="1"/>
  <c r="AD339" i="4"/>
  <c r="AF339" i="4" s="1"/>
  <c r="AG339" i="4" s="1"/>
  <c r="AD343" i="4"/>
  <c r="AF343" i="4" s="1"/>
  <c r="AD347" i="4"/>
  <c r="AF347" i="4" s="1"/>
  <c r="AD351" i="4"/>
  <c r="AF351" i="4" s="1"/>
  <c r="AD355" i="4"/>
  <c r="AF355" i="4" s="1"/>
  <c r="AD241" i="4"/>
  <c r="AF241" i="4" s="1"/>
  <c r="AG241" i="4" s="1"/>
  <c r="AD245" i="4"/>
  <c r="AF245" i="4" s="1"/>
  <c r="AD249" i="4"/>
  <c r="AF249" i="4" s="1"/>
  <c r="AG249" i="4" s="1"/>
  <c r="AD257" i="4"/>
  <c r="AF257" i="4" s="1"/>
  <c r="AD261" i="4"/>
  <c r="AF261" i="4" s="1"/>
  <c r="AG261" i="4" s="1"/>
  <c r="AD269" i="4"/>
  <c r="AD273" i="4"/>
  <c r="AF273" i="4" s="1"/>
  <c r="AD305" i="4"/>
  <c r="AF305" i="4" s="1"/>
  <c r="AG305" i="4" s="1"/>
  <c r="AD309" i="4"/>
  <c r="AF309" i="4" s="1"/>
  <c r="AD313" i="4"/>
  <c r="AF313" i="4" s="1"/>
  <c r="AG313" i="4" s="1"/>
  <c r="AD317" i="4"/>
  <c r="AF317" i="4" s="1"/>
  <c r="AG317" i="4" s="1"/>
  <c r="AD321" i="4"/>
  <c r="AF321" i="4" s="1"/>
  <c r="AG321" i="4" s="1"/>
  <c r="AD325" i="4"/>
  <c r="AF325" i="4" s="1"/>
  <c r="AG325" i="4" s="1"/>
  <c r="AD329" i="4"/>
  <c r="AF329" i="4" s="1"/>
  <c r="AD333" i="4"/>
  <c r="AF333" i="4" s="1"/>
  <c r="AD337" i="4"/>
  <c r="AF337" i="4" s="1"/>
  <c r="AG337" i="4" s="1"/>
  <c r="AD341" i="4"/>
  <c r="AF341" i="4" s="1"/>
  <c r="AG341" i="4" s="1"/>
  <c r="AD345" i="4"/>
  <c r="AF345" i="4" s="1"/>
  <c r="AG345" i="4" s="1"/>
  <c r="AD349" i="4"/>
  <c r="AF349" i="4" s="1"/>
  <c r="AD353" i="4"/>
  <c r="AF353" i="4" s="1"/>
  <c r="AD357" i="4"/>
  <c r="AF357" i="4" s="1"/>
  <c r="AO82" i="2"/>
  <c r="AN7" i="2"/>
  <c r="AN23" i="2"/>
  <c r="AN35" i="2"/>
  <c r="AN55" i="2"/>
  <c r="AN57" i="2"/>
  <c r="AN63" i="2"/>
  <c r="AN75" i="2"/>
  <c r="AN83" i="2"/>
  <c r="AN99" i="2"/>
  <c r="AO28" i="2"/>
  <c r="AN9" i="2"/>
  <c r="AO27" i="2"/>
  <c r="AO81" i="2"/>
  <c r="AN48" i="2"/>
  <c r="AN90" i="2"/>
  <c r="AO65" i="2"/>
  <c r="AO57" i="2"/>
  <c r="AN22" i="2"/>
  <c r="AN26" i="2"/>
  <c r="AN30" i="2"/>
  <c r="AN46" i="2"/>
  <c r="AN52" i="2"/>
  <c r="AN80" i="2"/>
  <c r="AN84" i="2"/>
  <c r="AN98" i="2"/>
  <c r="AC28" i="2"/>
  <c r="AN28" i="2" s="1"/>
  <c r="AC65" i="2"/>
  <c r="AN65" i="2" s="1"/>
  <c r="AC88" i="2"/>
  <c r="AN88" i="2" s="1"/>
  <c r="AC81" i="2"/>
  <c r="AN81" i="2" s="1"/>
  <c r="AE17" i="2"/>
  <c r="AN17" i="2"/>
  <c r="AE24" i="2"/>
  <c r="AN24" i="2"/>
  <c r="AE39" i="2"/>
  <c r="AN39" i="2"/>
  <c r="AE42" i="2"/>
  <c r="AN42" i="2"/>
  <c r="AE54" i="2"/>
  <c r="AN54" i="2"/>
  <c r="AE68" i="2"/>
  <c r="AN68" i="2"/>
  <c r="AE74" i="2"/>
  <c r="AN74" i="2"/>
  <c r="AE95" i="2"/>
  <c r="AN95" i="2"/>
  <c r="AC27" i="2"/>
  <c r="AN27" i="2" s="1"/>
  <c r="AC31" i="2"/>
  <c r="AN31" i="2" s="1"/>
  <c r="AC78" i="2"/>
  <c r="AN78" i="2" s="1"/>
  <c r="AC47" i="2"/>
  <c r="AN47" i="2" s="1"/>
  <c r="AC82" i="2"/>
  <c r="AN82" i="2" s="1"/>
  <c r="AE19" i="2"/>
  <c r="AN19" i="2"/>
  <c r="AE29" i="2"/>
  <c r="AN29" i="2"/>
  <c r="AE40" i="2"/>
  <c r="AN40" i="2"/>
  <c r="AE50" i="2"/>
  <c r="AN50" i="2"/>
  <c r="AE59" i="2"/>
  <c r="AN59" i="2"/>
  <c r="AE71" i="2"/>
  <c r="AN71" i="2"/>
  <c r="AE91" i="2"/>
  <c r="AN91" i="2"/>
  <c r="AE102" i="2"/>
  <c r="AN102" i="2"/>
  <c r="AF19" i="5"/>
  <c r="AG19" i="5" s="1"/>
  <c r="AF21" i="5"/>
  <c r="AG21" i="5" s="1"/>
  <c r="AF37" i="5"/>
  <c r="AF51" i="5"/>
  <c r="AG51" i="5" s="1"/>
  <c r="AF153" i="5"/>
  <c r="AG153" i="5" s="1"/>
  <c r="AF20" i="5"/>
  <c r="AF292" i="5"/>
  <c r="AF158" i="4"/>
  <c r="AG158" i="4" s="1"/>
  <c r="AF154" i="5"/>
  <c r="AF149" i="4"/>
  <c r="AG149" i="4" s="1"/>
  <c r="AJ44" i="4" s="1"/>
  <c r="AF282" i="4"/>
  <c r="V3" i="2"/>
  <c r="X3" i="2" s="1"/>
  <c r="AA3" i="2" s="1"/>
  <c r="V102" i="2"/>
  <c r="X102" i="2" s="1"/>
  <c r="AA102" i="2" s="1"/>
  <c r="V100" i="2"/>
  <c r="X100" i="2" s="1"/>
  <c r="AA100" i="2" s="1"/>
  <c r="V98" i="2"/>
  <c r="X98" i="2" s="1"/>
  <c r="AA98" i="2" s="1"/>
  <c r="AE98" i="2" s="1"/>
  <c r="V96" i="2"/>
  <c r="X96" i="2" s="1"/>
  <c r="AA96" i="2" s="1"/>
  <c r="V94" i="2"/>
  <c r="X94" i="2" s="1"/>
  <c r="AA94" i="2" s="1"/>
  <c r="V92" i="2"/>
  <c r="X92" i="2" s="1"/>
  <c r="AA92" i="2" s="1"/>
  <c r="V90" i="2"/>
  <c r="X90" i="2" s="1"/>
  <c r="AA90" i="2" s="1"/>
  <c r="AE90" i="2" s="1"/>
  <c r="V88" i="2"/>
  <c r="X88" i="2" s="1"/>
  <c r="AA88" i="2" s="1"/>
  <c r="V86" i="2"/>
  <c r="X86" i="2" s="1"/>
  <c r="AA86" i="2" s="1"/>
  <c r="V84" i="2"/>
  <c r="X84" i="2" s="1"/>
  <c r="AA84" i="2" s="1"/>
  <c r="AE84" i="2" s="1"/>
  <c r="V82" i="2"/>
  <c r="X82" i="2" s="1"/>
  <c r="AA82" i="2" s="1"/>
  <c r="V80" i="2"/>
  <c r="X80" i="2" s="1"/>
  <c r="AA80" i="2" s="1"/>
  <c r="AE80" i="2" s="1"/>
  <c r="V78" i="2"/>
  <c r="X78" i="2" s="1"/>
  <c r="AA78" i="2" s="1"/>
  <c r="V76" i="2"/>
  <c r="X76" i="2" s="1"/>
  <c r="AA76" i="2" s="1"/>
  <c r="V74" i="2"/>
  <c r="X74" i="2" s="1"/>
  <c r="AA74" i="2" s="1"/>
  <c r="V72" i="2"/>
  <c r="X72" i="2" s="1"/>
  <c r="AA72" i="2" s="1"/>
  <c r="V70" i="2"/>
  <c r="X70" i="2" s="1"/>
  <c r="AA70" i="2" s="1"/>
  <c r="V68" i="2"/>
  <c r="X68" i="2" s="1"/>
  <c r="AA68" i="2" s="1"/>
  <c r="V66" i="2"/>
  <c r="X66" i="2" s="1"/>
  <c r="AA66" i="2" s="1"/>
  <c r="V64" i="2"/>
  <c r="X64" i="2" s="1"/>
  <c r="AA64" i="2" s="1"/>
  <c r="V62" i="2"/>
  <c r="X62" i="2" s="1"/>
  <c r="AA62" i="2" s="1"/>
  <c r="V60" i="2"/>
  <c r="X60" i="2" s="1"/>
  <c r="AA60" i="2" s="1"/>
  <c r="V58" i="2"/>
  <c r="X58" i="2" s="1"/>
  <c r="AA58" i="2" s="1"/>
  <c r="V56" i="2"/>
  <c r="X56" i="2" s="1"/>
  <c r="AA56" i="2" s="1"/>
  <c r="V54" i="2"/>
  <c r="X54" i="2" s="1"/>
  <c r="AA54" i="2" s="1"/>
  <c r="V52" i="2"/>
  <c r="X52" i="2" s="1"/>
  <c r="AA52" i="2" s="1"/>
  <c r="AE52" i="2" s="1"/>
  <c r="V50" i="2"/>
  <c r="X50" i="2" s="1"/>
  <c r="AA50" i="2" s="1"/>
  <c r="V48" i="2"/>
  <c r="X48" i="2" s="1"/>
  <c r="AA48" i="2" s="1"/>
  <c r="AE48" i="2" s="1"/>
  <c r="V46" i="2"/>
  <c r="X46" i="2" s="1"/>
  <c r="AA46" i="2" s="1"/>
  <c r="AE46" i="2" s="1"/>
  <c r="V44" i="2"/>
  <c r="X44" i="2" s="1"/>
  <c r="AA44" i="2" s="1"/>
  <c r="V42" i="2"/>
  <c r="X42" i="2" s="1"/>
  <c r="AA42" i="2" s="1"/>
  <c r="V40" i="2"/>
  <c r="X40" i="2" s="1"/>
  <c r="AA40" i="2" s="1"/>
  <c r="V38" i="2"/>
  <c r="X38" i="2" s="1"/>
  <c r="AA38" i="2" s="1"/>
  <c r="V36" i="2"/>
  <c r="X36" i="2" s="1"/>
  <c r="AA36" i="2" s="1"/>
  <c r="V34" i="2"/>
  <c r="X34" i="2" s="1"/>
  <c r="AA34" i="2" s="1"/>
  <c r="V32" i="2"/>
  <c r="X32" i="2" s="1"/>
  <c r="AA32" i="2" s="1"/>
  <c r="V30" i="2"/>
  <c r="X30" i="2" s="1"/>
  <c r="AA30" i="2" s="1"/>
  <c r="AE30" i="2" s="1"/>
  <c r="V28" i="2"/>
  <c r="X28" i="2" s="1"/>
  <c r="AA28" i="2" s="1"/>
  <c r="V26" i="2"/>
  <c r="X26" i="2" s="1"/>
  <c r="AA26" i="2" s="1"/>
  <c r="AE26" i="2" s="1"/>
  <c r="V24" i="2"/>
  <c r="X24" i="2" s="1"/>
  <c r="AA24" i="2" s="1"/>
  <c r="V22" i="2"/>
  <c r="X22" i="2" s="1"/>
  <c r="AA22" i="2" s="1"/>
  <c r="AE22" i="2" s="1"/>
  <c r="V20" i="2"/>
  <c r="X20" i="2" s="1"/>
  <c r="AA20" i="2" s="1"/>
  <c r="V18" i="2"/>
  <c r="X18" i="2" s="1"/>
  <c r="AA18" i="2" s="1"/>
  <c r="V16" i="2"/>
  <c r="X16" i="2" s="1"/>
  <c r="AA16" i="2" s="1"/>
  <c r="V14" i="2"/>
  <c r="X14" i="2" s="1"/>
  <c r="AA14" i="2" s="1"/>
  <c r="V12" i="2"/>
  <c r="X12" i="2" s="1"/>
  <c r="AA12" i="2" s="1"/>
  <c r="V10" i="2"/>
  <c r="X10" i="2" s="1"/>
  <c r="AA10" i="2" s="1"/>
  <c r="V8" i="2"/>
  <c r="X8" i="2" s="1"/>
  <c r="AA8" i="2" s="1"/>
  <c r="V6" i="2"/>
  <c r="X6" i="2" s="1"/>
  <c r="AA6" i="2" s="1"/>
  <c r="V4" i="2"/>
  <c r="X4" i="2" s="1"/>
  <c r="AA4" i="2" s="1"/>
  <c r="W101" i="2"/>
  <c r="Y101" i="2" s="1"/>
  <c r="AB101" i="2" s="1"/>
  <c r="W99" i="2"/>
  <c r="Y99" i="2" s="1"/>
  <c r="AB99" i="2" s="1"/>
  <c r="AF99" i="2" s="1"/>
  <c r="W97" i="2"/>
  <c r="Y97" i="2" s="1"/>
  <c r="AB97" i="2" s="1"/>
  <c r="W95" i="2"/>
  <c r="Y95" i="2" s="1"/>
  <c r="AB95" i="2" s="1"/>
  <c r="W93" i="2"/>
  <c r="Y93" i="2" s="1"/>
  <c r="AB93" i="2" s="1"/>
  <c r="W91" i="2"/>
  <c r="Y91" i="2" s="1"/>
  <c r="AB91" i="2" s="1"/>
  <c r="W89" i="2"/>
  <c r="Y89" i="2" s="1"/>
  <c r="AB89" i="2" s="1"/>
  <c r="W87" i="2"/>
  <c r="Y87" i="2" s="1"/>
  <c r="AB87" i="2" s="1"/>
  <c r="W85" i="2"/>
  <c r="Y85" i="2" s="1"/>
  <c r="AB85" i="2" s="1"/>
  <c r="W83" i="2"/>
  <c r="Y83" i="2" s="1"/>
  <c r="AB83" i="2" s="1"/>
  <c r="AF83" i="2" s="1"/>
  <c r="W81" i="2"/>
  <c r="Y81" i="2" s="1"/>
  <c r="AB81" i="2" s="1"/>
  <c r="AF81" i="2" s="1"/>
  <c r="W79" i="2"/>
  <c r="Y79" i="2" s="1"/>
  <c r="AB79" i="2" s="1"/>
  <c r="W77" i="2"/>
  <c r="Y77" i="2" s="1"/>
  <c r="AB77" i="2" s="1"/>
  <c r="W75" i="2"/>
  <c r="Y75" i="2" s="1"/>
  <c r="AB75" i="2" s="1"/>
  <c r="AF75" i="2" s="1"/>
  <c r="W73" i="2"/>
  <c r="Y73" i="2" s="1"/>
  <c r="AB73" i="2" s="1"/>
  <c r="W71" i="2"/>
  <c r="Y71" i="2" s="1"/>
  <c r="AB71" i="2" s="1"/>
  <c r="W69" i="2"/>
  <c r="Y69" i="2" s="1"/>
  <c r="AB69" i="2" s="1"/>
  <c r="W67" i="2"/>
  <c r="Y67" i="2" s="1"/>
  <c r="AB67" i="2" s="1"/>
  <c r="W65" i="2"/>
  <c r="Y65" i="2" s="1"/>
  <c r="AB65" i="2" s="1"/>
  <c r="AF65" i="2" s="1"/>
  <c r="W63" i="2"/>
  <c r="Y63" i="2" s="1"/>
  <c r="AB63" i="2" s="1"/>
  <c r="AF63" i="2" s="1"/>
  <c r="W61" i="2"/>
  <c r="Y61" i="2" s="1"/>
  <c r="AB61" i="2" s="1"/>
  <c r="W59" i="2"/>
  <c r="Y59" i="2" s="1"/>
  <c r="AB59" i="2" s="1"/>
  <c r="W57" i="2"/>
  <c r="Y57" i="2" s="1"/>
  <c r="AB57" i="2" s="1"/>
  <c r="AF57" i="2" s="1"/>
  <c r="W55" i="2"/>
  <c r="Y55" i="2" s="1"/>
  <c r="AB55" i="2" s="1"/>
  <c r="W53" i="2"/>
  <c r="Y53" i="2" s="1"/>
  <c r="AB53" i="2" s="1"/>
  <c r="W51" i="2"/>
  <c r="Y51" i="2" s="1"/>
  <c r="AB51" i="2" s="1"/>
  <c r="W49" i="2"/>
  <c r="Y49" i="2" s="1"/>
  <c r="AB49" i="2" s="1"/>
  <c r="W47" i="2"/>
  <c r="Y47" i="2" s="1"/>
  <c r="AB47" i="2" s="1"/>
  <c r="AF47" i="2" s="1"/>
  <c r="W45" i="2"/>
  <c r="Y45" i="2" s="1"/>
  <c r="AB45" i="2" s="1"/>
  <c r="W43" i="2"/>
  <c r="Y43" i="2" s="1"/>
  <c r="AB43" i="2" s="1"/>
  <c r="W41" i="2"/>
  <c r="Y41" i="2" s="1"/>
  <c r="AB41" i="2" s="1"/>
  <c r="W39" i="2"/>
  <c r="Y39" i="2" s="1"/>
  <c r="AB39" i="2" s="1"/>
  <c r="W37" i="2"/>
  <c r="Y37" i="2" s="1"/>
  <c r="AB37" i="2" s="1"/>
  <c r="AF37" i="2" s="1"/>
  <c r="W35" i="2"/>
  <c r="Y35" i="2" s="1"/>
  <c r="AB35" i="2" s="1"/>
  <c r="AF35" i="2" s="1"/>
  <c r="W33" i="2"/>
  <c r="Y33" i="2" s="1"/>
  <c r="AB33" i="2" s="1"/>
  <c r="W31" i="2"/>
  <c r="Y31" i="2" s="1"/>
  <c r="AB31" i="2" s="1"/>
  <c r="AF31" i="2" s="1"/>
  <c r="W29" i="2"/>
  <c r="Y29" i="2" s="1"/>
  <c r="AB29" i="2" s="1"/>
  <c r="W27" i="2"/>
  <c r="Y27" i="2" s="1"/>
  <c r="AB27" i="2" s="1"/>
  <c r="AF27" i="2" s="1"/>
  <c r="W25" i="2"/>
  <c r="Y25" i="2" s="1"/>
  <c r="AB25" i="2" s="1"/>
  <c r="W23" i="2"/>
  <c r="Y23" i="2" s="1"/>
  <c r="AB23" i="2" s="1"/>
  <c r="AF23" i="2" s="1"/>
  <c r="W21" i="2"/>
  <c r="Y21" i="2" s="1"/>
  <c r="AB21" i="2" s="1"/>
  <c r="W19" i="2"/>
  <c r="Y19" i="2" s="1"/>
  <c r="AB19" i="2" s="1"/>
  <c r="W17" i="2"/>
  <c r="Y17" i="2" s="1"/>
  <c r="AB17" i="2" s="1"/>
  <c r="W15" i="2"/>
  <c r="Y15" i="2" s="1"/>
  <c r="AB15" i="2" s="1"/>
  <c r="W13" i="2"/>
  <c r="Y13" i="2" s="1"/>
  <c r="AB13" i="2" s="1"/>
  <c r="W11" i="2"/>
  <c r="Y11" i="2" s="1"/>
  <c r="AB11" i="2" s="1"/>
  <c r="W9" i="2"/>
  <c r="Y9" i="2" s="1"/>
  <c r="AB9" i="2" s="1"/>
  <c r="AF9" i="2" s="1"/>
  <c r="W7" i="2"/>
  <c r="Y7" i="2" s="1"/>
  <c r="AB7" i="2" s="1"/>
  <c r="AF7" i="2" s="1"/>
  <c r="W5" i="2"/>
  <c r="Y5" i="2" s="1"/>
  <c r="AB5" i="2" s="1"/>
  <c r="V101" i="2"/>
  <c r="X101" i="2" s="1"/>
  <c r="AA101" i="2" s="1"/>
  <c r="V97" i="2"/>
  <c r="X97" i="2" s="1"/>
  <c r="AA97" i="2" s="1"/>
  <c r="V93" i="2"/>
  <c r="X93" i="2" s="1"/>
  <c r="AA93" i="2" s="1"/>
  <c r="V89" i="2"/>
  <c r="X89" i="2" s="1"/>
  <c r="AA89" i="2" s="1"/>
  <c r="V85" i="2"/>
  <c r="X85" i="2" s="1"/>
  <c r="AA85" i="2" s="1"/>
  <c r="V81" i="2"/>
  <c r="X81" i="2" s="1"/>
  <c r="AA81" i="2" s="1"/>
  <c r="V77" i="2"/>
  <c r="X77" i="2" s="1"/>
  <c r="AA77" i="2" s="1"/>
  <c r="V73" i="2"/>
  <c r="X73" i="2" s="1"/>
  <c r="AA73" i="2" s="1"/>
  <c r="V65" i="2"/>
  <c r="X65" i="2" s="1"/>
  <c r="AA65" i="2" s="1"/>
  <c r="V57" i="2"/>
  <c r="X57" i="2" s="1"/>
  <c r="AA57" i="2" s="1"/>
  <c r="AE57" i="2" s="1"/>
  <c r="V49" i="2"/>
  <c r="X49" i="2" s="1"/>
  <c r="AA49" i="2" s="1"/>
  <c r="V41" i="2"/>
  <c r="X41" i="2" s="1"/>
  <c r="AA41" i="2" s="1"/>
  <c r="V33" i="2"/>
  <c r="X33" i="2" s="1"/>
  <c r="AA33" i="2" s="1"/>
  <c r="V25" i="2"/>
  <c r="X25" i="2" s="1"/>
  <c r="AA25" i="2" s="1"/>
  <c r="V17" i="2"/>
  <c r="X17" i="2" s="1"/>
  <c r="AA17" i="2" s="1"/>
  <c r="V9" i="2"/>
  <c r="X9" i="2" s="1"/>
  <c r="AA9" i="2" s="1"/>
  <c r="AE9" i="2" s="1"/>
  <c r="V99" i="2"/>
  <c r="X99" i="2" s="1"/>
  <c r="AA99" i="2" s="1"/>
  <c r="AE99" i="2" s="1"/>
  <c r="V95" i="2"/>
  <c r="X95" i="2" s="1"/>
  <c r="AA95" i="2" s="1"/>
  <c r="V91" i="2"/>
  <c r="X91" i="2" s="1"/>
  <c r="AA91" i="2" s="1"/>
  <c r="V87" i="2"/>
  <c r="X87" i="2" s="1"/>
  <c r="AA87" i="2" s="1"/>
  <c r="V83" i="2"/>
  <c r="X83" i="2" s="1"/>
  <c r="AA83" i="2" s="1"/>
  <c r="AE83" i="2" s="1"/>
  <c r="V79" i="2"/>
  <c r="X79" i="2" s="1"/>
  <c r="AA79" i="2" s="1"/>
  <c r="V75" i="2"/>
  <c r="X75" i="2" s="1"/>
  <c r="AA75" i="2" s="1"/>
  <c r="AE75" i="2" s="1"/>
  <c r="V69" i="2"/>
  <c r="X69" i="2" s="1"/>
  <c r="AA69" i="2" s="1"/>
  <c r="V61" i="2"/>
  <c r="X61" i="2" s="1"/>
  <c r="AA61" i="2" s="1"/>
  <c r="V53" i="2"/>
  <c r="X53" i="2" s="1"/>
  <c r="AA53" i="2" s="1"/>
  <c r="V45" i="2"/>
  <c r="X45" i="2" s="1"/>
  <c r="AA45" i="2" s="1"/>
  <c r="V37" i="2"/>
  <c r="X37" i="2" s="1"/>
  <c r="AA37" i="2" s="1"/>
  <c r="V29" i="2"/>
  <c r="X29" i="2" s="1"/>
  <c r="AA29" i="2" s="1"/>
  <c r="V21" i="2"/>
  <c r="X21" i="2" s="1"/>
  <c r="AA21" i="2" s="1"/>
  <c r="V13" i="2"/>
  <c r="X13" i="2" s="1"/>
  <c r="AA13" i="2" s="1"/>
  <c r="V5" i="2"/>
  <c r="X5" i="2" s="1"/>
  <c r="AA5" i="2" s="1"/>
  <c r="W3" i="2"/>
  <c r="Y3" i="2" s="1"/>
  <c r="AB3" i="2" s="1"/>
  <c r="V71" i="2"/>
  <c r="X71" i="2" s="1"/>
  <c r="AA71" i="2" s="1"/>
  <c r="V67" i="2"/>
  <c r="X67" i="2" s="1"/>
  <c r="AA67" i="2" s="1"/>
  <c r="V63" i="2"/>
  <c r="X63" i="2" s="1"/>
  <c r="AA63" i="2" s="1"/>
  <c r="AE63" i="2" s="1"/>
  <c r="V59" i="2"/>
  <c r="X59" i="2" s="1"/>
  <c r="AA59" i="2" s="1"/>
  <c r="V55" i="2"/>
  <c r="X55" i="2" s="1"/>
  <c r="AA55" i="2" s="1"/>
  <c r="AE55" i="2" s="1"/>
  <c r="V51" i="2"/>
  <c r="X51" i="2" s="1"/>
  <c r="AA51" i="2" s="1"/>
  <c r="V47" i="2"/>
  <c r="X47" i="2" s="1"/>
  <c r="AA47" i="2" s="1"/>
  <c r="V43" i="2"/>
  <c r="X43" i="2" s="1"/>
  <c r="AA43" i="2" s="1"/>
  <c r="V39" i="2"/>
  <c r="X39" i="2" s="1"/>
  <c r="AA39" i="2" s="1"/>
  <c r="V35" i="2"/>
  <c r="X35" i="2" s="1"/>
  <c r="AA35" i="2" s="1"/>
  <c r="AE35" i="2" s="1"/>
  <c r="V31" i="2"/>
  <c r="X31" i="2" s="1"/>
  <c r="AA31" i="2" s="1"/>
  <c r="V27" i="2"/>
  <c r="X27" i="2" s="1"/>
  <c r="AA27" i="2" s="1"/>
  <c r="V23" i="2"/>
  <c r="X23" i="2" s="1"/>
  <c r="AA23" i="2" s="1"/>
  <c r="AE23" i="2" s="1"/>
  <c r="V19" i="2"/>
  <c r="X19" i="2" s="1"/>
  <c r="AA19" i="2" s="1"/>
  <c r="V15" i="2"/>
  <c r="X15" i="2" s="1"/>
  <c r="AA15" i="2" s="1"/>
  <c r="V11" i="2"/>
  <c r="X11" i="2" s="1"/>
  <c r="AA11" i="2" s="1"/>
  <c r="V7" i="2"/>
  <c r="X7" i="2" s="1"/>
  <c r="AA7" i="2" s="1"/>
  <c r="AE7" i="2" s="1"/>
  <c r="W102" i="2"/>
  <c r="Y102" i="2" s="1"/>
  <c r="AB102" i="2" s="1"/>
  <c r="W100" i="2"/>
  <c r="Y100" i="2" s="1"/>
  <c r="AB100" i="2" s="1"/>
  <c r="W98" i="2"/>
  <c r="Y98" i="2" s="1"/>
  <c r="AB98" i="2" s="1"/>
  <c r="AF98" i="2" s="1"/>
  <c r="W96" i="2"/>
  <c r="Y96" i="2" s="1"/>
  <c r="AB96" i="2" s="1"/>
  <c r="W94" i="2"/>
  <c r="Y94" i="2" s="1"/>
  <c r="AB94" i="2" s="1"/>
  <c r="W92" i="2"/>
  <c r="Y92" i="2" s="1"/>
  <c r="AB92" i="2" s="1"/>
  <c r="W90" i="2"/>
  <c r="Y90" i="2" s="1"/>
  <c r="AB90" i="2" s="1"/>
  <c r="AF90" i="2" s="1"/>
  <c r="W88" i="2"/>
  <c r="Y88" i="2" s="1"/>
  <c r="AB88" i="2" s="1"/>
  <c r="AF88" i="2" s="1"/>
  <c r="W86" i="2"/>
  <c r="Y86" i="2" s="1"/>
  <c r="AB86" i="2" s="1"/>
  <c r="W84" i="2"/>
  <c r="Y84" i="2" s="1"/>
  <c r="AB84" i="2" s="1"/>
  <c r="AF84" i="2" s="1"/>
  <c r="W82" i="2"/>
  <c r="Y82" i="2" s="1"/>
  <c r="AB82" i="2" s="1"/>
  <c r="AF82" i="2" s="1"/>
  <c r="W80" i="2"/>
  <c r="Y80" i="2" s="1"/>
  <c r="AB80" i="2" s="1"/>
  <c r="AF80" i="2" s="1"/>
  <c r="W78" i="2"/>
  <c r="Y78" i="2" s="1"/>
  <c r="AB78" i="2" s="1"/>
  <c r="AF78" i="2" s="1"/>
  <c r="W76" i="2"/>
  <c r="Y76" i="2" s="1"/>
  <c r="AB76" i="2" s="1"/>
  <c r="W74" i="2"/>
  <c r="Y74" i="2" s="1"/>
  <c r="AB74" i="2" s="1"/>
  <c r="W72" i="2"/>
  <c r="Y72" i="2" s="1"/>
  <c r="AB72" i="2" s="1"/>
  <c r="W70" i="2"/>
  <c r="Y70" i="2" s="1"/>
  <c r="AB70" i="2" s="1"/>
  <c r="W68" i="2"/>
  <c r="Y68" i="2" s="1"/>
  <c r="AB68" i="2" s="1"/>
  <c r="W66" i="2"/>
  <c r="Y66" i="2" s="1"/>
  <c r="AB66" i="2" s="1"/>
  <c r="W64" i="2"/>
  <c r="Y64" i="2" s="1"/>
  <c r="AB64" i="2" s="1"/>
  <c r="W62" i="2"/>
  <c r="Y62" i="2" s="1"/>
  <c r="AB62" i="2" s="1"/>
  <c r="W60" i="2"/>
  <c r="Y60" i="2" s="1"/>
  <c r="AB60" i="2" s="1"/>
  <c r="W58" i="2"/>
  <c r="Y58" i="2" s="1"/>
  <c r="AB58" i="2" s="1"/>
  <c r="W56" i="2"/>
  <c r="Y56" i="2" s="1"/>
  <c r="AB56" i="2" s="1"/>
  <c r="AF56" i="2" s="1"/>
  <c r="W54" i="2"/>
  <c r="Y54" i="2" s="1"/>
  <c r="AB54" i="2" s="1"/>
  <c r="W52" i="2"/>
  <c r="Y52" i="2" s="1"/>
  <c r="AB52" i="2" s="1"/>
  <c r="AF52" i="2" s="1"/>
  <c r="W50" i="2"/>
  <c r="Y50" i="2" s="1"/>
  <c r="AB50" i="2" s="1"/>
  <c r="W48" i="2"/>
  <c r="Y48" i="2" s="1"/>
  <c r="AB48" i="2" s="1"/>
  <c r="AF48" i="2" s="1"/>
  <c r="W46" i="2"/>
  <c r="Y46" i="2" s="1"/>
  <c r="AB46" i="2" s="1"/>
  <c r="AF46" i="2" s="1"/>
  <c r="W44" i="2"/>
  <c r="Y44" i="2" s="1"/>
  <c r="AB44" i="2" s="1"/>
  <c r="AF44" i="2" s="1"/>
  <c r="W42" i="2"/>
  <c r="Y42" i="2" s="1"/>
  <c r="AB42" i="2" s="1"/>
  <c r="W40" i="2"/>
  <c r="Y40" i="2" s="1"/>
  <c r="AB40" i="2" s="1"/>
  <c r="W38" i="2"/>
  <c r="Y38" i="2" s="1"/>
  <c r="AB38" i="2" s="1"/>
  <c r="W36" i="2"/>
  <c r="Y36" i="2" s="1"/>
  <c r="AB36" i="2" s="1"/>
  <c r="W34" i="2"/>
  <c r="Y34" i="2" s="1"/>
  <c r="AB34" i="2" s="1"/>
  <c r="W32" i="2"/>
  <c r="Y32" i="2" s="1"/>
  <c r="AB32" i="2" s="1"/>
  <c r="W30" i="2"/>
  <c r="Y30" i="2" s="1"/>
  <c r="AB30" i="2" s="1"/>
  <c r="AF30" i="2" s="1"/>
  <c r="W28" i="2"/>
  <c r="Y28" i="2" s="1"/>
  <c r="AB28" i="2" s="1"/>
  <c r="AF28" i="2" s="1"/>
  <c r="W26" i="2"/>
  <c r="Y26" i="2" s="1"/>
  <c r="AB26" i="2" s="1"/>
  <c r="AF26" i="2" s="1"/>
  <c r="W24" i="2"/>
  <c r="Y24" i="2" s="1"/>
  <c r="AB24" i="2" s="1"/>
  <c r="W22" i="2"/>
  <c r="Y22" i="2" s="1"/>
  <c r="AB22" i="2" s="1"/>
  <c r="AF22" i="2" s="1"/>
  <c r="W20" i="2"/>
  <c r="Y20" i="2" s="1"/>
  <c r="AB20" i="2" s="1"/>
  <c r="W18" i="2"/>
  <c r="Y18" i="2" s="1"/>
  <c r="AB18" i="2" s="1"/>
  <c r="W16" i="2"/>
  <c r="Y16" i="2" s="1"/>
  <c r="AB16" i="2" s="1"/>
  <c r="W14" i="2"/>
  <c r="Y14" i="2" s="1"/>
  <c r="AB14" i="2" s="1"/>
  <c r="W12" i="2"/>
  <c r="Y12" i="2" s="1"/>
  <c r="AB12" i="2" s="1"/>
  <c r="W10" i="2"/>
  <c r="Y10" i="2" s="1"/>
  <c r="AB10" i="2" s="1"/>
  <c r="W8" i="2"/>
  <c r="Y8" i="2" s="1"/>
  <c r="AB8" i="2" s="1"/>
  <c r="W6" i="2"/>
  <c r="Y6" i="2" s="1"/>
  <c r="AB6" i="2" s="1"/>
  <c r="W4" i="2"/>
  <c r="Y4" i="2" s="1"/>
  <c r="AB4" i="2" s="1"/>
  <c r="AE31" i="2" l="1"/>
  <c r="AE47" i="2"/>
  <c r="AE81" i="2"/>
  <c r="AE78" i="2"/>
  <c r="AE82" i="2"/>
  <c r="AE27" i="2"/>
  <c r="AE65" i="2"/>
  <c r="AE28" i="2"/>
  <c r="AE88" i="2"/>
  <c r="AD69" i="2"/>
  <c r="AO69" i="2" s="1"/>
  <c r="AC72" i="2"/>
  <c r="AN72" i="2" s="1"/>
  <c r="AC56" i="2"/>
  <c r="AN56" i="2" s="1"/>
  <c r="AD86" i="2"/>
  <c r="AO86" i="2" s="1"/>
  <c r="AD79" i="2"/>
  <c r="AO79" i="2" s="1"/>
  <c r="AC45" i="2"/>
  <c r="AN45" i="2" s="1"/>
  <c r="AC76" i="2"/>
  <c r="AN76" i="2" s="1"/>
  <c r="AC79" i="2"/>
  <c r="AN79" i="2" s="1"/>
  <c r="AC86" i="2"/>
  <c r="AN86" i="2" s="1"/>
  <c r="AC16" i="2"/>
  <c r="AN16" i="2" s="1"/>
  <c r="AD61" i="2"/>
  <c r="AO61" i="2" s="1"/>
  <c r="AD72" i="2"/>
  <c r="AO72" i="2" s="1"/>
  <c r="AC97" i="2"/>
  <c r="AN97" i="2" s="1"/>
  <c r="AC25" i="2"/>
  <c r="AN25" i="2" s="1"/>
  <c r="AJ99" i="4"/>
  <c r="AJ91" i="4"/>
  <c r="AJ99" i="5"/>
  <c r="AJ37" i="4"/>
  <c r="AJ14" i="4"/>
  <c r="AJ43" i="4"/>
  <c r="AJ48" i="4"/>
  <c r="AJ52" i="4"/>
  <c r="AK2" i="4"/>
  <c r="AF2" i="4"/>
  <c r="AG2" i="4" s="1"/>
  <c r="AJ2" i="4" s="1"/>
  <c r="AK56" i="5"/>
  <c r="AF174" i="5"/>
  <c r="AK81" i="4"/>
  <c r="AF283" i="4"/>
  <c r="AK61" i="4"/>
  <c r="AF187" i="4"/>
  <c r="AG187" i="4" s="1"/>
  <c r="AJ61" i="4" s="1"/>
  <c r="AK69" i="5"/>
  <c r="AF255" i="5"/>
  <c r="AK66" i="5"/>
  <c r="AF235" i="5"/>
  <c r="AG235" i="5" s="1"/>
  <c r="AJ66" i="5" s="1"/>
  <c r="AK99" i="4"/>
  <c r="AF364" i="4"/>
  <c r="AK99" i="5"/>
  <c r="AF367" i="5"/>
  <c r="AK91" i="5"/>
  <c r="AF295" i="5"/>
  <c r="AG295" i="5" s="1"/>
  <c r="AJ91" i="5" s="1"/>
  <c r="AK68" i="4"/>
  <c r="AF252" i="4"/>
  <c r="AG252" i="4" s="1"/>
  <c r="AJ68" i="4" s="1"/>
  <c r="AK46" i="5"/>
  <c r="AF148" i="5"/>
  <c r="AK93" i="4"/>
  <c r="AF303" i="4"/>
  <c r="AG303" i="4" s="1"/>
  <c r="AJ93" i="4" s="1"/>
  <c r="AK75" i="4"/>
  <c r="AF269" i="4"/>
  <c r="AK66" i="4"/>
  <c r="AF235" i="4"/>
  <c r="AJ42" i="4"/>
  <c r="AK50" i="4"/>
  <c r="AF159" i="4"/>
  <c r="AG159" i="4" s="1"/>
  <c r="AJ50" i="4" s="1"/>
  <c r="AK42" i="4"/>
  <c r="AF131" i="4"/>
  <c r="AK12" i="4"/>
  <c r="AF25" i="4"/>
  <c r="AK35" i="5"/>
  <c r="AF98" i="5"/>
  <c r="AG98" i="5" s="1"/>
  <c r="AJ35" i="5" s="1"/>
  <c r="AJ69" i="4"/>
  <c r="AK69" i="4"/>
  <c r="AF256" i="4"/>
  <c r="AJ66" i="4"/>
  <c r="AK64" i="4"/>
  <c r="AF228" i="4"/>
  <c r="AK37" i="4"/>
  <c r="AF118" i="4"/>
  <c r="AK35" i="4"/>
  <c r="AF102" i="4"/>
  <c r="AK27" i="4"/>
  <c r="AF74" i="4"/>
  <c r="AK26" i="4"/>
  <c r="AF70" i="4"/>
  <c r="AJ19" i="5"/>
  <c r="AK19" i="4"/>
  <c r="AF54" i="4"/>
  <c r="AK14" i="4"/>
  <c r="AF40" i="4"/>
  <c r="AJ12" i="4"/>
  <c r="AK81" i="5"/>
  <c r="AF282" i="5"/>
  <c r="AJ69" i="5"/>
  <c r="AJ61" i="5"/>
  <c r="AK61" i="5"/>
  <c r="AF184" i="5"/>
  <c r="AJ12" i="5"/>
  <c r="AK50" i="5"/>
  <c r="AF155" i="5"/>
  <c r="AG155" i="5" s="1"/>
  <c r="AJ50" i="5" s="1"/>
  <c r="AK37" i="5"/>
  <c r="AF115" i="5"/>
  <c r="AG115" i="5" s="1"/>
  <c r="AJ37" i="5" s="1"/>
  <c r="AK33" i="5"/>
  <c r="AF85" i="5"/>
  <c r="AG85" i="5" s="1"/>
  <c r="AJ33" i="5" s="1"/>
  <c r="AJ14" i="5"/>
  <c r="AK86" i="4"/>
  <c r="AF291" i="4"/>
  <c r="AG291" i="4" s="1"/>
  <c r="AJ86" i="4" s="1"/>
  <c r="AK100" i="4"/>
  <c r="AF368" i="4"/>
  <c r="AG368" i="4" s="1"/>
  <c r="AJ100" i="4" s="1"/>
  <c r="AK88" i="4"/>
  <c r="AF294" i="4"/>
  <c r="AG294" i="4" s="1"/>
  <c r="AJ88" i="4" s="1"/>
  <c r="AK36" i="4"/>
  <c r="AF117" i="4"/>
  <c r="AG117" i="4" s="1"/>
  <c r="AJ36" i="4" s="1"/>
  <c r="AK63" i="4"/>
  <c r="AF227" i="4"/>
  <c r="AG227" i="4" s="1"/>
  <c r="AJ63" i="4" s="1"/>
  <c r="AK100" i="5"/>
  <c r="AF371" i="5"/>
  <c r="AG371" i="5" s="1"/>
  <c r="AJ100" i="5" s="1"/>
  <c r="AK20" i="4"/>
  <c r="AF62" i="4"/>
  <c r="AG62" i="4" s="1"/>
  <c r="AJ20" i="4" s="1"/>
  <c r="AF293" i="5"/>
  <c r="AG293" i="5" s="1"/>
  <c r="AJ88" i="5" s="1"/>
  <c r="AK88" i="5"/>
  <c r="AK7" i="4"/>
  <c r="AF14" i="4"/>
  <c r="AG14" i="4" s="1"/>
  <c r="AJ7" i="4" s="1"/>
  <c r="AK94" i="4"/>
  <c r="AK73" i="4"/>
  <c r="AK67" i="4"/>
  <c r="AK53" i="4"/>
  <c r="AK41" i="4"/>
  <c r="AK38" i="4"/>
  <c r="AK23" i="4"/>
  <c r="AK16" i="4"/>
  <c r="AK90" i="4"/>
  <c r="AK58" i="4"/>
  <c r="AK39" i="4"/>
  <c r="AK18" i="4"/>
  <c r="AK101" i="4"/>
  <c r="AK70" i="4"/>
  <c r="AK49" i="4"/>
  <c r="AK28" i="4"/>
  <c r="AK3" i="4"/>
  <c r="AF10" i="4"/>
  <c r="AG10" i="4" s="1"/>
  <c r="AJ3" i="4" s="1"/>
  <c r="AK86" i="5"/>
  <c r="AF290" i="5"/>
  <c r="AG290" i="5" s="1"/>
  <c r="AJ86" i="5" s="1"/>
  <c r="AK59" i="5"/>
  <c r="AF180" i="5"/>
  <c r="AG180" i="5" s="1"/>
  <c r="AJ59" i="5" s="1"/>
  <c r="AK10" i="5"/>
  <c r="AF16" i="5"/>
  <c r="AG16" i="5" s="1"/>
  <c r="AJ10" i="5" s="1"/>
  <c r="AK9" i="5"/>
  <c r="AF15" i="5"/>
  <c r="AG15" i="5" s="1"/>
  <c r="AJ9" i="5" s="1"/>
  <c r="AK5" i="5"/>
  <c r="AF11" i="5"/>
  <c r="AG11" i="5" s="1"/>
  <c r="AJ5" i="5" s="1"/>
  <c r="AK98" i="4"/>
  <c r="AF363" i="4"/>
  <c r="AK85" i="4"/>
  <c r="AF289" i="4"/>
  <c r="AK82" i="4"/>
  <c r="AF285" i="4"/>
  <c r="AK71" i="4"/>
  <c r="AF263" i="4"/>
  <c r="AK78" i="4"/>
  <c r="AF278" i="4"/>
  <c r="AK43" i="4"/>
  <c r="AF145" i="4"/>
  <c r="AK34" i="4"/>
  <c r="AF101" i="4"/>
  <c r="AK22" i="4"/>
  <c r="AF65" i="4"/>
  <c r="AK29" i="4"/>
  <c r="AF79" i="4"/>
  <c r="AK6" i="4"/>
  <c r="AF13" i="4"/>
  <c r="AK74" i="5"/>
  <c r="AF267" i="5"/>
  <c r="AK62" i="5"/>
  <c r="AF227" i="5"/>
  <c r="AK36" i="5"/>
  <c r="AF114" i="5"/>
  <c r="AK62" i="4"/>
  <c r="AF226" i="4"/>
  <c r="AK55" i="4"/>
  <c r="AF176" i="4"/>
  <c r="AK21" i="4"/>
  <c r="AF64" i="4"/>
  <c r="AK78" i="5"/>
  <c r="AF277" i="5"/>
  <c r="AK47" i="5"/>
  <c r="AF150" i="5"/>
  <c r="AK29" i="5"/>
  <c r="AF78" i="5"/>
  <c r="AK15" i="4"/>
  <c r="AF48" i="4"/>
  <c r="AK89" i="5"/>
  <c r="AF294" i="5"/>
  <c r="AK84" i="5"/>
  <c r="AF286" i="5"/>
  <c r="AG286" i="5" s="1"/>
  <c r="AJ84" i="5" s="1"/>
  <c r="AK60" i="5"/>
  <c r="AF182" i="5"/>
  <c r="AK43" i="5"/>
  <c r="AF144" i="5"/>
  <c r="AK54" i="5"/>
  <c r="AF171" i="5"/>
  <c r="AG171" i="5" s="1"/>
  <c r="AJ54" i="5" s="1"/>
  <c r="AK34" i="5"/>
  <c r="AF97" i="5"/>
  <c r="AK25" i="5"/>
  <c r="AF69" i="5"/>
  <c r="AF47" i="5"/>
  <c r="AG47" i="5" s="1"/>
  <c r="AJ15" i="5" s="1"/>
  <c r="AK15" i="5"/>
  <c r="AK96" i="4"/>
  <c r="AF359" i="4"/>
  <c r="AK87" i="4"/>
  <c r="AF292" i="4"/>
  <c r="AK79" i="4"/>
  <c r="AF280" i="4"/>
  <c r="AK65" i="4"/>
  <c r="AF231" i="4"/>
  <c r="AK52" i="4"/>
  <c r="AF171" i="4"/>
  <c r="AK79" i="5"/>
  <c r="AF279" i="5"/>
  <c r="AK24" i="5"/>
  <c r="AF66" i="5"/>
  <c r="AG66" i="5" s="1"/>
  <c r="AJ24" i="5" s="1"/>
  <c r="AF18" i="5"/>
  <c r="AG18" i="5" s="1"/>
  <c r="AJ11" i="5" s="1"/>
  <c r="AK11" i="5"/>
  <c r="AJ65" i="4"/>
  <c r="AJ57" i="4"/>
  <c r="AK51" i="4"/>
  <c r="AF170" i="4"/>
  <c r="AK45" i="4"/>
  <c r="AF150" i="4"/>
  <c r="AK30" i="4"/>
  <c r="AF80" i="4"/>
  <c r="AK24" i="4"/>
  <c r="AF66" i="4"/>
  <c r="AK11" i="4"/>
  <c r="AF19" i="4"/>
  <c r="AG19" i="4" s="1"/>
  <c r="AJ11" i="4" s="1"/>
  <c r="AK96" i="5"/>
  <c r="AF361" i="5"/>
  <c r="AJ96" i="5"/>
  <c r="AK65" i="5"/>
  <c r="AF232" i="5"/>
  <c r="AG232" i="5" s="1"/>
  <c r="AJ65" i="5" s="1"/>
  <c r="AK57" i="5"/>
  <c r="AF176" i="5"/>
  <c r="AG176" i="5" s="1"/>
  <c r="AJ57" i="5" s="1"/>
  <c r="AF36" i="5"/>
  <c r="AG36" i="5" s="1"/>
  <c r="AJ13" i="5" s="1"/>
  <c r="AK13" i="5"/>
  <c r="AK45" i="5"/>
  <c r="AF147" i="5"/>
  <c r="AK30" i="5"/>
  <c r="AF79" i="5"/>
  <c r="AJ17" i="5"/>
  <c r="AK91" i="4"/>
  <c r="AF296" i="4"/>
  <c r="AK46" i="4"/>
  <c r="AF151" i="4"/>
  <c r="AK68" i="5"/>
  <c r="AF251" i="5"/>
  <c r="AK2" i="5"/>
  <c r="AF2" i="5"/>
  <c r="AG2" i="5" s="1"/>
  <c r="AJ2" i="5" s="1"/>
  <c r="AJ35" i="4"/>
  <c r="AK33" i="4"/>
  <c r="AF87" i="4"/>
  <c r="AF303" i="5"/>
  <c r="AK93" i="5"/>
  <c r="AJ33" i="4"/>
  <c r="AK64" i="5"/>
  <c r="AF229" i="5"/>
  <c r="AK26" i="5"/>
  <c r="AF70" i="5"/>
  <c r="AJ19" i="4"/>
  <c r="AJ93" i="5"/>
  <c r="AK75" i="5"/>
  <c r="AF268" i="5"/>
  <c r="AG268" i="5" s="1"/>
  <c r="AJ75" i="5" s="1"/>
  <c r="AK14" i="5"/>
  <c r="AF40" i="5"/>
  <c r="AF127" i="5"/>
  <c r="AG127" i="5" s="1"/>
  <c r="AJ42" i="5" s="1"/>
  <c r="AK42" i="5"/>
  <c r="AK27" i="5"/>
  <c r="AF73" i="5"/>
  <c r="AK19" i="5"/>
  <c r="AF53" i="5"/>
  <c r="AK12" i="5"/>
  <c r="AF23" i="5"/>
  <c r="AK76" i="4"/>
  <c r="AF275" i="4"/>
  <c r="AG275" i="4" s="1"/>
  <c r="AJ76" i="4" s="1"/>
  <c r="AK72" i="4"/>
  <c r="AF265" i="4"/>
  <c r="AG265" i="4" s="1"/>
  <c r="AJ72" i="4" s="1"/>
  <c r="AK95" i="4"/>
  <c r="AF358" i="4"/>
  <c r="AG358" i="4" s="1"/>
  <c r="AJ95" i="4" s="1"/>
  <c r="AK32" i="4"/>
  <c r="AF85" i="4"/>
  <c r="AG85" i="4" s="1"/>
  <c r="AJ32" i="4" s="1"/>
  <c r="AK59" i="4"/>
  <c r="AF183" i="4"/>
  <c r="AG183" i="4" s="1"/>
  <c r="AJ59" i="4" s="1"/>
  <c r="AK10" i="4"/>
  <c r="AF17" i="4"/>
  <c r="AG17" i="4" s="1"/>
  <c r="AJ10" i="4" s="1"/>
  <c r="AK94" i="5"/>
  <c r="AK73" i="5"/>
  <c r="AK67" i="5"/>
  <c r="AK53" i="5"/>
  <c r="AK41" i="5"/>
  <c r="AK38" i="5"/>
  <c r="AK23" i="5"/>
  <c r="AK16" i="5"/>
  <c r="AK4" i="5"/>
  <c r="AK90" i="5"/>
  <c r="AK58" i="5"/>
  <c r="AK39" i="5"/>
  <c r="AK18" i="5"/>
  <c r="AF10" i="5"/>
  <c r="AG10" i="5" s="1"/>
  <c r="AJ4" i="5" s="1"/>
  <c r="AK101" i="5"/>
  <c r="AK70" i="5"/>
  <c r="AK49" i="5"/>
  <c r="AK28" i="5"/>
  <c r="AK4" i="4"/>
  <c r="AF11" i="4"/>
  <c r="AG11" i="4" s="1"/>
  <c r="AJ4" i="4" s="1"/>
  <c r="AK72" i="5"/>
  <c r="AF265" i="5"/>
  <c r="AG265" i="5" s="1"/>
  <c r="AJ72" i="5" s="1"/>
  <c r="AK20" i="5"/>
  <c r="AF62" i="5"/>
  <c r="AG62" i="5" s="1"/>
  <c r="AJ20" i="5" s="1"/>
  <c r="AK9" i="4"/>
  <c r="AF16" i="4"/>
  <c r="AG16" i="4" s="1"/>
  <c r="AJ9" i="4" s="1"/>
  <c r="AK5" i="4"/>
  <c r="AF12" i="4"/>
  <c r="AG12" i="4" s="1"/>
  <c r="AJ5" i="4" s="1"/>
  <c r="AK95" i="5"/>
  <c r="AF360" i="5"/>
  <c r="AG360" i="5" s="1"/>
  <c r="AJ95" i="5" s="1"/>
  <c r="AK76" i="5"/>
  <c r="AF274" i="5"/>
  <c r="AG274" i="5" s="1"/>
  <c r="AJ76" i="5" s="1"/>
  <c r="AK63" i="5"/>
  <c r="AF228" i="5"/>
  <c r="AG228" i="5" s="1"/>
  <c r="AJ63" i="5" s="1"/>
  <c r="AK32" i="5"/>
  <c r="AF83" i="5"/>
  <c r="AG83" i="5" s="1"/>
  <c r="AJ32" i="5" s="1"/>
  <c r="AK7" i="5"/>
  <c r="AF13" i="5"/>
  <c r="AG13" i="5" s="1"/>
  <c r="AJ7" i="5" s="1"/>
  <c r="AK3" i="5"/>
  <c r="AF9" i="5"/>
  <c r="AG9" i="5" s="1"/>
  <c r="AJ3" i="5" s="1"/>
  <c r="AK89" i="4"/>
  <c r="AF295" i="4"/>
  <c r="AK84" i="4"/>
  <c r="AF287" i="4"/>
  <c r="AG287" i="4" s="1"/>
  <c r="AJ84" i="4" s="1"/>
  <c r="AK83" i="4"/>
  <c r="AF286" i="4"/>
  <c r="AK74" i="4"/>
  <c r="AF268" i="4"/>
  <c r="AK60" i="4"/>
  <c r="AF185" i="4"/>
  <c r="AG185" i="4" s="1"/>
  <c r="AJ60" i="4" s="1"/>
  <c r="AK47" i="4"/>
  <c r="AF153" i="4"/>
  <c r="AK25" i="4"/>
  <c r="AF69" i="4"/>
  <c r="AK54" i="4"/>
  <c r="AF175" i="4"/>
  <c r="AF263" i="5"/>
  <c r="AK71" i="5"/>
  <c r="AK40" i="4"/>
  <c r="AF128" i="4"/>
  <c r="AG128" i="4" s="1"/>
  <c r="AJ40" i="4" s="1"/>
  <c r="AK31" i="4"/>
  <c r="AF82" i="4"/>
  <c r="AG82" i="4" s="1"/>
  <c r="AJ31" i="4" s="1"/>
  <c r="AK8" i="4"/>
  <c r="AF15" i="4"/>
  <c r="AK83" i="5"/>
  <c r="AF285" i="5"/>
  <c r="AK55" i="5"/>
  <c r="AF173" i="5"/>
  <c r="AK8" i="5"/>
  <c r="AF14" i="5"/>
  <c r="AK98" i="5"/>
  <c r="AF366" i="5"/>
  <c r="AK85" i="5"/>
  <c r="AF288" i="5"/>
  <c r="AK82" i="5"/>
  <c r="AF284" i="5"/>
  <c r="AK21" i="5"/>
  <c r="AF64" i="5"/>
  <c r="AK6" i="5"/>
  <c r="AF12" i="5"/>
  <c r="AK40" i="5"/>
  <c r="AF125" i="5"/>
  <c r="AG125" i="5" s="1"/>
  <c r="AJ40" i="5" s="1"/>
  <c r="AF81" i="5"/>
  <c r="AG81" i="5" s="1"/>
  <c r="AJ31" i="5" s="1"/>
  <c r="AK31" i="5"/>
  <c r="AK22" i="5"/>
  <c r="AF65" i="5"/>
  <c r="AK92" i="4"/>
  <c r="AF301" i="4"/>
  <c r="AG301" i="4" s="1"/>
  <c r="AJ92" i="4" s="1"/>
  <c r="AK80" i="4"/>
  <c r="AF281" i="4"/>
  <c r="AK97" i="4"/>
  <c r="AF362" i="4"/>
  <c r="AK77" i="4"/>
  <c r="AF276" i="4"/>
  <c r="AK57" i="4"/>
  <c r="AF179" i="4"/>
  <c r="AK87" i="5"/>
  <c r="AF291" i="5"/>
  <c r="AK77" i="5"/>
  <c r="AF275" i="5"/>
  <c r="AK56" i="4"/>
  <c r="AF178" i="4"/>
  <c r="AK48" i="4"/>
  <c r="AF154" i="4"/>
  <c r="AK44" i="4"/>
  <c r="AF148" i="4"/>
  <c r="AK97" i="5"/>
  <c r="AF365" i="5"/>
  <c r="AK92" i="5"/>
  <c r="AF301" i="5"/>
  <c r="AG301" i="5" s="1"/>
  <c r="AJ92" i="5" s="1"/>
  <c r="AK51" i="5"/>
  <c r="AF166" i="5"/>
  <c r="AK17" i="4"/>
  <c r="AF50" i="4"/>
  <c r="AG50" i="4" s="1"/>
  <c r="AJ17" i="4" s="1"/>
  <c r="AK13" i="4"/>
  <c r="AF36" i="4"/>
  <c r="AG36" i="4" s="1"/>
  <c r="AJ13" i="4" s="1"/>
  <c r="AK80" i="5"/>
  <c r="AF280" i="5"/>
  <c r="AK52" i="5"/>
  <c r="AF167" i="5"/>
  <c r="AG167" i="5" s="1"/>
  <c r="AJ52" i="5" s="1"/>
  <c r="AK48" i="5"/>
  <c r="AF151" i="5"/>
  <c r="AG151" i="5" s="1"/>
  <c r="AJ48" i="5" s="1"/>
  <c r="AK44" i="5"/>
  <c r="AF145" i="5"/>
  <c r="AG145" i="5" s="1"/>
  <c r="AJ44" i="5" s="1"/>
  <c r="AK17" i="5"/>
  <c r="AF49" i="5"/>
  <c r="AE76" i="2" l="1"/>
  <c r="AF69" i="2"/>
  <c r="AE72" i="2"/>
  <c r="AE45" i="2"/>
  <c r="AE25" i="2"/>
  <c r="AE86" i="2"/>
  <c r="AF61" i="2"/>
  <c r="AF72" i="2"/>
  <c r="AE16" i="2"/>
  <c r="AH18" i="2"/>
  <c r="AH49" i="2"/>
  <c r="AH81" i="2"/>
  <c r="AQ81" i="2" s="1"/>
  <c r="AG18" i="2"/>
  <c r="AH93" i="2"/>
  <c r="AG45" i="2"/>
  <c r="AP45" i="2" s="1"/>
  <c r="AG57" i="2"/>
  <c r="AP57" i="2" s="1"/>
  <c r="AH88" i="2"/>
  <c r="AQ88" i="2" s="1"/>
  <c r="AG78" i="2"/>
  <c r="AP78" i="2" s="1"/>
  <c r="AG81" i="2"/>
  <c r="AP81" i="2" s="1"/>
  <c r="AH23" i="2"/>
  <c r="AQ23" i="2" s="1"/>
  <c r="AH41" i="2"/>
  <c r="AH22" i="2"/>
  <c r="AQ22" i="2" s="1"/>
  <c r="AH86" i="2"/>
  <c r="AQ86" i="2" s="1"/>
  <c r="AH9" i="2"/>
  <c r="AQ9" i="2" s="1"/>
  <c r="AH84" i="2"/>
  <c r="AQ84" i="2" s="1"/>
  <c r="AG32" i="2"/>
  <c r="AG55" i="2"/>
  <c r="AP55" i="2" s="1"/>
  <c r="AG48" i="2"/>
  <c r="AP48" i="2" s="1"/>
  <c r="AG75" i="2"/>
  <c r="AP75" i="2" s="1"/>
  <c r="AG85" i="2"/>
  <c r="AH4" i="2"/>
  <c r="AH33" i="2"/>
  <c r="AH77" i="2"/>
  <c r="AG6" i="2"/>
  <c r="AH21" i="2"/>
  <c r="AH5" i="2"/>
  <c r="AH24" i="2"/>
  <c r="AQ24" i="2" s="1"/>
  <c r="AH42" i="2"/>
  <c r="AQ42" i="2" s="1"/>
  <c r="AH68" i="2"/>
  <c r="AQ68" i="2" s="1"/>
  <c r="AH95" i="2"/>
  <c r="AQ95" i="2" s="1"/>
  <c r="AG60" i="2"/>
  <c r="AG96" i="2"/>
  <c r="AG77" i="2"/>
  <c r="AH20" i="2"/>
  <c r="AD43" i="2"/>
  <c r="AH76" i="2"/>
  <c r="AH27" i="2"/>
  <c r="AQ27" i="2" s="1"/>
  <c r="AH94" i="2"/>
  <c r="AH3" i="2"/>
  <c r="AG47" i="2"/>
  <c r="AP47" i="2" s="1"/>
  <c r="AH14" i="2"/>
  <c r="AD66" i="2"/>
  <c r="AD97" i="2"/>
  <c r="AH97" i="2"/>
  <c r="AG12" i="2"/>
  <c r="AG25" i="2"/>
  <c r="AP25" i="2" s="1"/>
  <c r="AG31" i="2"/>
  <c r="AP31" i="2" s="1"/>
  <c r="AG46" i="2"/>
  <c r="AG52" i="2"/>
  <c r="AC66" i="2"/>
  <c r="AD12" i="2"/>
  <c r="AH25" i="2"/>
  <c r="AH80" i="2"/>
  <c r="AG53" i="2"/>
  <c r="AG66" i="2"/>
  <c r="AG80" i="2"/>
  <c r="AP80" i="2" s="1"/>
  <c r="AG88" i="2"/>
  <c r="AP88" i="2" s="1"/>
  <c r="AG97" i="2"/>
  <c r="AP97" i="2" s="1"/>
  <c r="AD16" i="2"/>
  <c r="AH26" i="2"/>
  <c r="AH35" i="2"/>
  <c r="AQ35" i="2" s="1"/>
  <c r="AH55" i="2"/>
  <c r="AH44" i="2"/>
  <c r="AQ44" i="2" s="1"/>
  <c r="AH61" i="2"/>
  <c r="AQ61" i="2" s="1"/>
  <c r="AH85" i="2"/>
  <c r="AH90" i="2"/>
  <c r="AG16" i="2"/>
  <c r="AP16" i="2" s="1"/>
  <c r="AH30" i="2"/>
  <c r="AQ30" i="2" s="1"/>
  <c r="AH48" i="2"/>
  <c r="AH79" i="2"/>
  <c r="AQ79" i="2" s="1"/>
  <c r="AG22" i="2"/>
  <c r="AG56" i="2"/>
  <c r="AP56" i="2" s="1"/>
  <c r="AG63" i="2"/>
  <c r="AH37" i="2"/>
  <c r="AH63" i="2"/>
  <c r="AQ63" i="2" s="1"/>
  <c r="AH75" i="2"/>
  <c r="AG7" i="2"/>
  <c r="AP7" i="2" s="1"/>
  <c r="AG30" i="2"/>
  <c r="AP30" i="2" s="1"/>
  <c r="AG23" i="2"/>
  <c r="AG35" i="2"/>
  <c r="AP35" i="2" s="1"/>
  <c r="AG44" i="2"/>
  <c r="AG79" i="2"/>
  <c r="AP79" i="2" s="1"/>
  <c r="AG72" i="2"/>
  <c r="AG83" i="2"/>
  <c r="AG86" i="2"/>
  <c r="AP86" i="2" s="1"/>
  <c r="AG99" i="2"/>
  <c r="AP99" i="2" s="1"/>
  <c r="AH6" i="2"/>
  <c r="AH10" i="2"/>
  <c r="AH11" i="2"/>
  <c r="AH60" i="2"/>
  <c r="AH87" i="2"/>
  <c r="AG4" i="2"/>
  <c r="AG50" i="2"/>
  <c r="AP50" i="2" s="1"/>
  <c r="AG102" i="2"/>
  <c r="AP102" i="2" s="1"/>
  <c r="AG40" i="2"/>
  <c r="AP40" i="2" s="1"/>
  <c r="AG91" i="2"/>
  <c r="AP91" i="2" s="1"/>
  <c r="AG24" i="2"/>
  <c r="AP24" i="2" s="1"/>
  <c r="AG42" i="2"/>
  <c r="AP42" i="2" s="1"/>
  <c r="AG68" i="2"/>
  <c r="AP68" i="2" s="1"/>
  <c r="AG95" i="2"/>
  <c r="AP95" i="2" s="1"/>
  <c r="AG8" i="2"/>
  <c r="AD89" i="2"/>
  <c r="AG21" i="2"/>
  <c r="AH101" i="2"/>
  <c r="AG64" i="2"/>
  <c r="AG37" i="2"/>
  <c r="AG89" i="2"/>
  <c r="AG101" i="2"/>
  <c r="AG87" i="2"/>
  <c r="AD34" i="2"/>
  <c r="AD38" i="2"/>
  <c r="AD51" i="2"/>
  <c r="AD13" i="2"/>
  <c r="AH62" i="2"/>
  <c r="AD70" i="2"/>
  <c r="AH82" i="2"/>
  <c r="AD20" i="2"/>
  <c r="AG27" i="2"/>
  <c r="AG28" i="2"/>
  <c r="AG36" i="2"/>
  <c r="AG38" i="2"/>
  <c r="AG65" i="2"/>
  <c r="AC70" i="2"/>
  <c r="AH36" i="2"/>
  <c r="AG13" i="2"/>
  <c r="AG43" i="2"/>
  <c r="AG51" i="2"/>
  <c r="AC94" i="2"/>
  <c r="AC69" i="2"/>
  <c r="AD92" i="2"/>
  <c r="AD67" i="2"/>
  <c r="AC62" i="2"/>
  <c r="AC3" i="2"/>
  <c r="AC53" i="2"/>
  <c r="AC44" i="2"/>
  <c r="AC38" i="2"/>
  <c r="AC92" i="2"/>
  <c r="AH45" i="2"/>
  <c r="AH53" i="2"/>
  <c r="AG14" i="2"/>
  <c r="AH52" i="2"/>
  <c r="AQ52" i="2" s="1"/>
  <c r="AH98" i="2"/>
  <c r="AQ98" i="2" s="1"/>
  <c r="AG49" i="2"/>
  <c r="AH78" i="2"/>
  <c r="AQ78" i="2" s="1"/>
  <c r="AG58" i="2"/>
  <c r="AG98" i="2"/>
  <c r="AP98" i="2" s="1"/>
  <c r="AG93" i="2"/>
  <c r="AD32" i="2"/>
  <c r="AH7" i="2"/>
  <c r="AQ7" i="2" s="1"/>
  <c r="AH83" i="2"/>
  <c r="AQ83" i="2" s="1"/>
  <c r="AH99" i="2"/>
  <c r="AQ99" i="2" s="1"/>
  <c r="AH56" i="2"/>
  <c r="AQ56" i="2" s="1"/>
  <c r="AG9" i="2"/>
  <c r="AP9" i="2" s="1"/>
  <c r="AG41" i="2"/>
  <c r="AG26" i="2"/>
  <c r="AP26" i="2" s="1"/>
  <c r="AG61" i="2"/>
  <c r="AG84" i="2"/>
  <c r="AP84" i="2" s="1"/>
  <c r="AG90" i="2"/>
  <c r="AP90" i="2" s="1"/>
  <c r="AH8" i="2"/>
  <c r="AH64" i="2"/>
  <c r="AH96" i="2"/>
  <c r="AG10" i="2"/>
  <c r="AH73" i="2"/>
  <c r="AG5" i="2"/>
  <c r="AH50" i="2"/>
  <c r="AQ50" i="2" s="1"/>
  <c r="AH102" i="2"/>
  <c r="AQ102" i="2" s="1"/>
  <c r="AH19" i="2"/>
  <c r="AQ19" i="2" s="1"/>
  <c r="AH59" i="2"/>
  <c r="AQ59" i="2" s="1"/>
  <c r="AG11" i="2"/>
  <c r="AG33" i="2"/>
  <c r="AG73" i="2"/>
  <c r="AH13" i="2"/>
  <c r="AH28" i="2"/>
  <c r="AQ28" i="2" s="1"/>
  <c r="AH15" i="2"/>
  <c r="AC20" i="2"/>
  <c r="AH65" i="2"/>
  <c r="AQ65" i="2" s="1"/>
  <c r="AC36" i="2"/>
  <c r="AH69" i="2"/>
  <c r="AQ69" i="2" s="1"/>
  <c r="AG92" i="2"/>
  <c r="AD58" i="2"/>
  <c r="AD45" i="2"/>
  <c r="AD49" i="2"/>
  <c r="AD53" i="2"/>
  <c r="AC14" i="2"/>
  <c r="AC18" i="2"/>
  <c r="AD93" i="2"/>
  <c r="AC93" i="2"/>
  <c r="AH32" i="2"/>
  <c r="AD41" i="2"/>
  <c r="AC32" i="2"/>
  <c r="AC41" i="2"/>
  <c r="AH72" i="2"/>
  <c r="AQ72" i="2" s="1"/>
  <c r="AC61" i="2"/>
  <c r="AC85" i="2"/>
  <c r="AD4" i="2"/>
  <c r="AD8" i="2"/>
  <c r="AD33" i="2"/>
  <c r="AD64" i="2"/>
  <c r="AD77" i="2"/>
  <c r="AD96" i="2"/>
  <c r="AC6" i="2"/>
  <c r="AC10" i="2"/>
  <c r="AD21" i="2"/>
  <c r="AD73" i="2"/>
  <c r="AC5" i="2"/>
  <c r="AH29" i="2"/>
  <c r="AQ29" i="2" s="1"/>
  <c r="AH71" i="2"/>
  <c r="AQ71" i="2" s="1"/>
  <c r="AD5" i="2"/>
  <c r="AH40" i="2"/>
  <c r="AQ40" i="2" s="1"/>
  <c r="AH91" i="2"/>
  <c r="AQ91" i="2" s="1"/>
  <c r="AH17" i="2"/>
  <c r="AQ17" i="2" s="1"/>
  <c r="AH39" i="2"/>
  <c r="AQ39" i="2" s="1"/>
  <c r="AH54" i="2"/>
  <c r="AQ54" i="2" s="1"/>
  <c r="AH74" i="2"/>
  <c r="AQ74" i="2" s="1"/>
  <c r="AC11" i="2"/>
  <c r="AC60" i="2"/>
  <c r="AC33" i="2"/>
  <c r="AC96" i="2"/>
  <c r="AC73" i="2"/>
  <c r="AC77" i="2"/>
  <c r="AH43" i="2"/>
  <c r="AD76" i="2"/>
  <c r="AD94" i="2"/>
  <c r="AC34" i="2"/>
  <c r="AG34" i="2"/>
  <c r="AD3" i="2"/>
  <c r="AD18" i="2"/>
  <c r="AH31" i="2"/>
  <c r="AQ31" i="2" s="1"/>
  <c r="AH46" i="2"/>
  <c r="AQ46" i="2" s="1"/>
  <c r="AD14" i="2"/>
  <c r="AH58" i="2"/>
  <c r="AH66" i="2"/>
  <c r="AC12" i="2"/>
  <c r="AC58" i="2"/>
  <c r="AH12" i="2"/>
  <c r="AD25" i="2"/>
  <c r="AH16" i="2"/>
  <c r="AD55" i="2"/>
  <c r="AD85" i="2"/>
  <c r="AD6" i="2"/>
  <c r="AD10" i="2"/>
  <c r="AD11" i="2"/>
  <c r="AD60" i="2"/>
  <c r="AD87" i="2"/>
  <c r="AC4" i="2"/>
  <c r="AG29" i="2"/>
  <c r="AP29" i="2" s="1"/>
  <c r="AG71" i="2"/>
  <c r="AP71" i="2" s="1"/>
  <c r="AG19" i="2"/>
  <c r="AP19" i="2" s="1"/>
  <c r="AG59" i="2"/>
  <c r="AP59" i="2" s="1"/>
  <c r="AG17" i="2"/>
  <c r="AP17" i="2" s="1"/>
  <c r="AG39" i="2"/>
  <c r="AP39" i="2" s="1"/>
  <c r="AG54" i="2"/>
  <c r="AP54" i="2" s="1"/>
  <c r="AG74" i="2"/>
  <c r="AP74" i="2" s="1"/>
  <c r="AC8" i="2"/>
  <c r="AH89" i="2"/>
  <c r="AC21" i="2"/>
  <c r="AD101" i="2"/>
  <c r="AC64" i="2"/>
  <c r="AC37" i="2"/>
  <c r="AC89" i="2"/>
  <c r="AC101" i="2"/>
  <c r="AC87" i="2"/>
  <c r="AD15" i="2"/>
  <c r="AH34" i="2"/>
  <c r="AH38" i="2"/>
  <c r="AH51" i="2"/>
  <c r="AD62" i="2"/>
  <c r="AC13" i="2"/>
  <c r="AG15" i="2"/>
  <c r="AG20" i="2"/>
  <c r="AC67" i="2"/>
  <c r="AG70" i="2"/>
  <c r="AD36" i="2"/>
  <c r="AC51" i="2"/>
  <c r="AC43" i="2"/>
  <c r="AG67" i="2"/>
  <c r="AG76" i="2"/>
  <c r="AG94" i="2"/>
  <c r="AH47" i="2"/>
  <c r="AQ47" i="2" s="1"/>
  <c r="AG69" i="2"/>
  <c r="AH92" i="2"/>
  <c r="AH100" i="2"/>
  <c r="AG100" i="2"/>
  <c r="AH67" i="2"/>
  <c r="AH70" i="2"/>
  <c r="AG62" i="2"/>
  <c r="AG82" i="2"/>
  <c r="AH57" i="2"/>
  <c r="AG3" i="2"/>
  <c r="AC49" i="2"/>
  <c r="AC15" i="2"/>
  <c r="AD100" i="2"/>
  <c r="AC100" i="2"/>
  <c r="AE97" i="2"/>
  <c r="AE79" i="2"/>
  <c r="AE56" i="2"/>
  <c r="AF79" i="2"/>
  <c r="AF86" i="2"/>
  <c r="AI76" i="2" l="1"/>
  <c r="AJ28" i="2"/>
  <c r="H44" i="3" s="1"/>
  <c r="AJ56" i="2"/>
  <c r="H72" i="3" s="1"/>
  <c r="AI30" i="2"/>
  <c r="G46" i="3" s="1"/>
  <c r="AJ27" i="2"/>
  <c r="H43" i="3" s="1"/>
  <c r="AI50" i="2"/>
  <c r="G66" i="3" s="1"/>
  <c r="AI71" i="2"/>
  <c r="G87" i="3" s="1"/>
  <c r="AJ52" i="2"/>
  <c r="H68" i="3" s="1"/>
  <c r="AJ79" i="2"/>
  <c r="H95" i="3" s="1"/>
  <c r="AJ30" i="2"/>
  <c r="H46" i="3" s="1"/>
  <c r="AI88" i="2"/>
  <c r="G104" i="3" s="1"/>
  <c r="AI24" i="2"/>
  <c r="G40" i="3" s="1"/>
  <c r="AJ91" i="2"/>
  <c r="H107" i="3" s="1"/>
  <c r="AI90" i="2"/>
  <c r="G106" i="3" s="1"/>
  <c r="AJ24" i="2"/>
  <c r="H40" i="3" s="1"/>
  <c r="AI78" i="2"/>
  <c r="G94" i="3" s="1"/>
  <c r="AI79" i="2"/>
  <c r="G95" i="3" s="1"/>
  <c r="I95" i="3" s="1"/>
  <c r="AI45" i="2"/>
  <c r="G61" i="3" s="1"/>
  <c r="AI75" i="2"/>
  <c r="G91" i="3" s="1"/>
  <c r="AJ63" i="2"/>
  <c r="H79" i="3" s="1"/>
  <c r="AI31" i="2"/>
  <c r="G47" i="3" s="1"/>
  <c r="AI68" i="2"/>
  <c r="G84" i="3" s="1"/>
  <c r="AI40" i="2"/>
  <c r="G56" i="3" s="1"/>
  <c r="AJ74" i="2"/>
  <c r="H90" i="3" s="1"/>
  <c r="AJ46" i="2"/>
  <c r="H62" i="3" s="1"/>
  <c r="AI47" i="2"/>
  <c r="G63" i="3" s="1"/>
  <c r="AI39" i="2"/>
  <c r="G55" i="3" s="1"/>
  <c r="AJ68" i="2"/>
  <c r="H84" i="3" s="1"/>
  <c r="AJ102" i="2"/>
  <c r="H118" i="3" s="1"/>
  <c r="AI81" i="2"/>
  <c r="G97" i="3" s="1"/>
  <c r="AI56" i="2"/>
  <c r="G72" i="3" s="1"/>
  <c r="AJ39" i="2"/>
  <c r="H55" i="3" s="1"/>
  <c r="AJ71" i="2"/>
  <c r="H87" i="3" s="1"/>
  <c r="AJ47" i="2"/>
  <c r="H63" i="3" s="1"/>
  <c r="AI74" i="2"/>
  <c r="G90" i="3" s="1"/>
  <c r="AI59" i="2"/>
  <c r="G75" i="3" s="1"/>
  <c r="AJ59" i="2"/>
  <c r="H75" i="3" s="1"/>
  <c r="AI26" i="2"/>
  <c r="G42" i="3" s="1"/>
  <c r="AJ83" i="2"/>
  <c r="H99" i="3" s="1"/>
  <c r="AP76" i="2"/>
  <c r="G92" i="3" s="1"/>
  <c r="AI25" i="2"/>
  <c r="G41" i="3" s="1"/>
  <c r="AI72" i="2"/>
  <c r="AI16" i="2"/>
  <c r="G32" i="3" s="1"/>
  <c r="AJ65" i="2"/>
  <c r="H81" i="3" s="1"/>
  <c r="AJ54" i="2"/>
  <c r="H70" i="3" s="1"/>
  <c r="AJ17" i="2"/>
  <c r="H33" i="3" s="1"/>
  <c r="AJ40" i="2"/>
  <c r="H56" i="3" s="1"/>
  <c r="AJ29" i="2"/>
  <c r="H45" i="3" s="1"/>
  <c r="AJ31" i="2"/>
  <c r="H47" i="3" s="1"/>
  <c r="AI84" i="2"/>
  <c r="G100" i="3" s="1"/>
  <c r="AJ69" i="2"/>
  <c r="H85" i="3" s="1"/>
  <c r="AI54" i="2"/>
  <c r="G70" i="3" s="1"/>
  <c r="AI17" i="2"/>
  <c r="G33" i="3" s="1"/>
  <c r="AI19" i="2"/>
  <c r="G35" i="3" s="1"/>
  <c r="AI29" i="2"/>
  <c r="G45" i="3" s="1"/>
  <c r="AJ19" i="2"/>
  <c r="H35" i="3" s="1"/>
  <c r="AJ50" i="2"/>
  <c r="H66" i="3" s="1"/>
  <c r="AI9" i="2"/>
  <c r="G25" i="3" s="1"/>
  <c r="AJ99" i="2"/>
  <c r="H115" i="3" s="1"/>
  <c r="AJ7" i="2"/>
  <c r="H23" i="3" s="1"/>
  <c r="AI98" i="2"/>
  <c r="G114" i="3" s="1"/>
  <c r="AJ78" i="2"/>
  <c r="H94" i="3" s="1"/>
  <c r="AJ98" i="2"/>
  <c r="H114" i="3" s="1"/>
  <c r="AJ61" i="2"/>
  <c r="H77" i="3" s="1"/>
  <c r="AJ72" i="2"/>
  <c r="H88" i="3" s="1"/>
  <c r="AI86" i="2"/>
  <c r="G102" i="3" s="1"/>
  <c r="AI35" i="2"/>
  <c r="G51" i="3" s="1"/>
  <c r="AI99" i="2"/>
  <c r="G115" i="3" s="1"/>
  <c r="AJ35" i="2"/>
  <c r="H51" i="3" s="1"/>
  <c r="AI80" i="2"/>
  <c r="G96" i="3" s="1"/>
  <c r="AJ44" i="2"/>
  <c r="H60" i="3" s="1"/>
  <c r="AI7" i="2"/>
  <c r="G23" i="3" s="1"/>
  <c r="AI95" i="2"/>
  <c r="G111" i="3" s="1"/>
  <c r="AI42" i="2"/>
  <c r="G58" i="3" s="1"/>
  <c r="AI91" i="2"/>
  <c r="G107" i="3" s="1"/>
  <c r="AI102" i="2"/>
  <c r="G118" i="3" s="1"/>
  <c r="AJ95" i="2"/>
  <c r="H111" i="3" s="1"/>
  <c r="AJ42" i="2"/>
  <c r="H58" i="3" s="1"/>
  <c r="AI48" i="2"/>
  <c r="G64" i="3" s="1"/>
  <c r="AI55" i="2"/>
  <c r="G71" i="3" s="1"/>
  <c r="AJ84" i="2"/>
  <c r="H100" i="3" s="1"/>
  <c r="AJ9" i="2"/>
  <c r="H25" i="3" s="1"/>
  <c r="AJ86" i="2"/>
  <c r="H102" i="3" s="1"/>
  <c r="AJ22" i="2"/>
  <c r="H38" i="3" s="1"/>
  <c r="AJ23" i="2"/>
  <c r="H39" i="3" s="1"/>
  <c r="AJ88" i="2"/>
  <c r="H104" i="3" s="1"/>
  <c r="AI57" i="2"/>
  <c r="G73" i="3" s="1"/>
  <c r="AJ81" i="2"/>
  <c r="H97" i="3" s="1"/>
  <c r="AP72" i="2"/>
  <c r="AE100" i="2"/>
  <c r="AI100" i="2" s="1"/>
  <c r="AN100" i="2"/>
  <c r="AP100" i="2" s="1"/>
  <c r="AF100" i="2"/>
  <c r="AJ100" i="2" s="1"/>
  <c r="AO100" i="2"/>
  <c r="AQ100" i="2" s="1"/>
  <c r="AE15" i="2"/>
  <c r="AI15" i="2" s="1"/>
  <c r="AN15" i="2"/>
  <c r="AP15" i="2" s="1"/>
  <c r="AE49" i="2"/>
  <c r="AI49" i="2" s="1"/>
  <c r="AN49" i="2"/>
  <c r="AP49" i="2" s="1"/>
  <c r="AJ57" i="2"/>
  <c r="AQ57" i="2"/>
  <c r="AI82" i="2"/>
  <c r="AP82" i="2"/>
  <c r="AE43" i="2"/>
  <c r="AI43" i="2" s="1"/>
  <c r="AN43" i="2"/>
  <c r="AP43" i="2" s="1"/>
  <c r="AE51" i="2"/>
  <c r="AI51" i="2" s="1"/>
  <c r="AN51" i="2"/>
  <c r="AP51" i="2" s="1"/>
  <c r="AF36" i="2"/>
  <c r="AJ36" i="2" s="1"/>
  <c r="AO36" i="2"/>
  <c r="AQ36" i="2" s="1"/>
  <c r="AE67" i="2"/>
  <c r="AI67" i="2" s="1"/>
  <c r="AN67" i="2"/>
  <c r="AP67" i="2" s="1"/>
  <c r="AE13" i="2"/>
  <c r="AI13" i="2" s="1"/>
  <c r="AN13" i="2"/>
  <c r="AP13" i="2" s="1"/>
  <c r="AF62" i="2"/>
  <c r="AJ62" i="2" s="1"/>
  <c r="AO62" i="2"/>
  <c r="AQ62" i="2" s="1"/>
  <c r="AF15" i="2"/>
  <c r="AJ15" i="2" s="1"/>
  <c r="AO15" i="2"/>
  <c r="AQ15" i="2" s="1"/>
  <c r="AE87" i="2"/>
  <c r="AI87" i="2" s="1"/>
  <c r="AN87" i="2"/>
  <c r="AP87" i="2" s="1"/>
  <c r="AE101" i="2"/>
  <c r="AI101" i="2" s="1"/>
  <c r="AN101" i="2"/>
  <c r="AP101" i="2" s="1"/>
  <c r="AE89" i="2"/>
  <c r="AI89" i="2" s="1"/>
  <c r="AN89" i="2"/>
  <c r="AP89" i="2" s="1"/>
  <c r="AE37" i="2"/>
  <c r="AI37" i="2" s="1"/>
  <c r="AN37" i="2"/>
  <c r="AP37" i="2" s="1"/>
  <c r="AE64" i="2"/>
  <c r="AI64" i="2" s="1"/>
  <c r="AN64" i="2"/>
  <c r="AP64" i="2" s="1"/>
  <c r="AF101" i="2"/>
  <c r="AJ101" i="2" s="1"/>
  <c r="AO101" i="2"/>
  <c r="AQ101" i="2" s="1"/>
  <c r="AE21" i="2"/>
  <c r="AI21" i="2" s="1"/>
  <c r="AN21" i="2"/>
  <c r="AP21" i="2" s="1"/>
  <c r="AE8" i="2"/>
  <c r="AI8" i="2" s="1"/>
  <c r="AN8" i="2"/>
  <c r="AP8" i="2" s="1"/>
  <c r="AE4" i="2"/>
  <c r="AI4" i="2" s="1"/>
  <c r="AN4" i="2"/>
  <c r="AP4" i="2" s="1"/>
  <c r="AF87" i="2"/>
  <c r="AJ87" i="2" s="1"/>
  <c r="AO87" i="2"/>
  <c r="AQ87" i="2" s="1"/>
  <c r="AF60" i="2"/>
  <c r="AJ60" i="2" s="1"/>
  <c r="AO60" i="2"/>
  <c r="AQ60" i="2" s="1"/>
  <c r="AF11" i="2"/>
  <c r="AJ11" i="2" s="1"/>
  <c r="AO11" i="2"/>
  <c r="AQ11" i="2" s="1"/>
  <c r="AF10" i="2"/>
  <c r="AJ10" i="2" s="1"/>
  <c r="AO10" i="2"/>
  <c r="AQ10" i="2" s="1"/>
  <c r="AF6" i="2"/>
  <c r="AJ6" i="2" s="1"/>
  <c r="AO6" i="2"/>
  <c r="AQ6" i="2" s="1"/>
  <c r="AF85" i="2"/>
  <c r="AJ85" i="2" s="1"/>
  <c r="AO85" i="2"/>
  <c r="AQ85" i="2" s="1"/>
  <c r="AF55" i="2"/>
  <c r="AJ55" i="2" s="1"/>
  <c r="AO55" i="2"/>
  <c r="AQ55" i="2" s="1"/>
  <c r="AF25" i="2"/>
  <c r="AJ25" i="2" s="1"/>
  <c r="AO25" i="2"/>
  <c r="AQ25" i="2" s="1"/>
  <c r="AE58" i="2"/>
  <c r="AI58" i="2" s="1"/>
  <c r="AN58" i="2"/>
  <c r="AP58" i="2" s="1"/>
  <c r="AE12" i="2"/>
  <c r="AI12" i="2" s="1"/>
  <c r="AN12" i="2"/>
  <c r="AP12" i="2" s="1"/>
  <c r="AF14" i="2"/>
  <c r="AJ14" i="2" s="1"/>
  <c r="AO14" i="2"/>
  <c r="AQ14" i="2" s="1"/>
  <c r="AF18" i="2"/>
  <c r="AJ18" i="2" s="1"/>
  <c r="AO18" i="2"/>
  <c r="AQ18" i="2" s="1"/>
  <c r="AF3" i="2"/>
  <c r="AJ3" i="2" s="1"/>
  <c r="AO3" i="2"/>
  <c r="AQ3" i="2" s="1"/>
  <c r="AE34" i="2"/>
  <c r="AI34" i="2" s="1"/>
  <c r="AN34" i="2"/>
  <c r="AP34" i="2" s="1"/>
  <c r="AF94" i="2"/>
  <c r="AJ94" i="2" s="1"/>
  <c r="AO94" i="2"/>
  <c r="AQ94" i="2" s="1"/>
  <c r="AF76" i="2"/>
  <c r="AJ76" i="2" s="1"/>
  <c r="AO76" i="2"/>
  <c r="AQ76" i="2" s="1"/>
  <c r="AE77" i="2"/>
  <c r="AI77" i="2" s="1"/>
  <c r="AN77" i="2"/>
  <c r="AP77" i="2" s="1"/>
  <c r="AE73" i="2"/>
  <c r="AI73" i="2" s="1"/>
  <c r="AN73" i="2"/>
  <c r="AP73" i="2" s="1"/>
  <c r="AE96" i="2"/>
  <c r="AI96" i="2" s="1"/>
  <c r="AN96" i="2"/>
  <c r="AP96" i="2" s="1"/>
  <c r="AE33" i="2"/>
  <c r="AI33" i="2" s="1"/>
  <c r="AN33" i="2"/>
  <c r="AP33" i="2" s="1"/>
  <c r="AE60" i="2"/>
  <c r="AI60" i="2" s="1"/>
  <c r="AN60" i="2"/>
  <c r="AP60" i="2" s="1"/>
  <c r="AE11" i="2"/>
  <c r="AI11" i="2" s="1"/>
  <c r="AN11" i="2"/>
  <c r="AP11" i="2" s="1"/>
  <c r="AF5" i="2"/>
  <c r="AJ5" i="2" s="1"/>
  <c r="AO5" i="2"/>
  <c r="AQ5" i="2" s="1"/>
  <c r="AE5" i="2"/>
  <c r="AI5" i="2" s="1"/>
  <c r="AN5" i="2"/>
  <c r="AP5" i="2" s="1"/>
  <c r="AF73" i="2"/>
  <c r="AJ73" i="2" s="1"/>
  <c r="AO73" i="2"/>
  <c r="AQ73" i="2" s="1"/>
  <c r="AF21" i="2"/>
  <c r="AJ21" i="2" s="1"/>
  <c r="AO21" i="2"/>
  <c r="AQ21" i="2" s="1"/>
  <c r="AE10" i="2"/>
  <c r="AI10" i="2" s="1"/>
  <c r="AN10" i="2"/>
  <c r="AP10" i="2" s="1"/>
  <c r="AE6" i="2"/>
  <c r="AI6" i="2" s="1"/>
  <c r="AN6" i="2"/>
  <c r="AP6" i="2" s="1"/>
  <c r="AF96" i="2"/>
  <c r="AJ96" i="2" s="1"/>
  <c r="AO96" i="2"/>
  <c r="AQ96" i="2" s="1"/>
  <c r="AF77" i="2"/>
  <c r="AJ77" i="2" s="1"/>
  <c r="AO77" i="2"/>
  <c r="AQ77" i="2" s="1"/>
  <c r="AF64" i="2"/>
  <c r="AJ64" i="2" s="1"/>
  <c r="AO64" i="2"/>
  <c r="AQ64" i="2" s="1"/>
  <c r="AF33" i="2"/>
  <c r="AJ33" i="2" s="1"/>
  <c r="AO33" i="2"/>
  <c r="AQ33" i="2" s="1"/>
  <c r="AF8" i="2"/>
  <c r="AJ8" i="2" s="1"/>
  <c r="AO8" i="2"/>
  <c r="AQ8" i="2" s="1"/>
  <c r="AF4" i="2"/>
  <c r="AJ4" i="2" s="1"/>
  <c r="AO4" i="2"/>
  <c r="AQ4" i="2" s="1"/>
  <c r="AE85" i="2"/>
  <c r="AI85" i="2" s="1"/>
  <c r="AN85" i="2"/>
  <c r="AP85" i="2" s="1"/>
  <c r="AE61" i="2"/>
  <c r="AI61" i="2" s="1"/>
  <c r="AN61" i="2"/>
  <c r="AP61" i="2" s="1"/>
  <c r="AE41" i="2"/>
  <c r="AI41" i="2" s="1"/>
  <c r="AN41" i="2"/>
  <c r="AP41" i="2" s="1"/>
  <c r="AE32" i="2"/>
  <c r="AI32" i="2" s="1"/>
  <c r="AN32" i="2"/>
  <c r="AP32" i="2" s="1"/>
  <c r="AF41" i="2"/>
  <c r="AJ41" i="2" s="1"/>
  <c r="AO41" i="2"/>
  <c r="AQ41" i="2" s="1"/>
  <c r="AE93" i="2"/>
  <c r="AI93" i="2" s="1"/>
  <c r="AN93" i="2"/>
  <c r="AP93" i="2" s="1"/>
  <c r="AF93" i="2"/>
  <c r="AJ93" i="2" s="1"/>
  <c r="AO93" i="2"/>
  <c r="AQ93" i="2" s="1"/>
  <c r="AE18" i="2"/>
  <c r="AI18" i="2" s="1"/>
  <c r="AN18" i="2"/>
  <c r="AP18" i="2" s="1"/>
  <c r="AE14" i="2"/>
  <c r="AI14" i="2" s="1"/>
  <c r="AN14" i="2"/>
  <c r="AP14" i="2" s="1"/>
  <c r="AF53" i="2"/>
  <c r="AJ53" i="2" s="1"/>
  <c r="AO53" i="2"/>
  <c r="AQ53" i="2" s="1"/>
  <c r="AF49" i="2"/>
  <c r="AJ49" i="2" s="1"/>
  <c r="AO49" i="2"/>
  <c r="AQ49" i="2" s="1"/>
  <c r="AF45" i="2"/>
  <c r="AJ45" i="2" s="1"/>
  <c r="AO45" i="2"/>
  <c r="AQ45" i="2" s="1"/>
  <c r="AF58" i="2"/>
  <c r="AJ58" i="2" s="1"/>
  <c r="AO58" i="2"/>
  <c r="AQ58" i="2" s="1"/>
  <c r="AE36" i="2"/>
  <c r="AI36" i="2" s="1"/>
  <c r="AN36" i="2"/>
  <c r="AP36" i="2" s="1"/>
  <c r="AE20" i="2"/>
  <c r="AI20" i="2" s="1"/>
  <c r="AN20" i="2"/>
  <c r="AP20" i="2" s="1"/>
  <c r="AF32" i="2"/>
  <c r="AJ32" i="2" s="1"/>
  <c r="AO32" i="2"/>
  <c r="AQ32" i="2" s="1"/>
  <c r="AE92" i="2"/>
  <c r="AI92" i="2" s="1"/>
  <c r="AN92" i="2"/>
  <c r="AP92" i="2" s="1"/>
  <c r="AE38" i="2"/>
  <c r="AI38" i="2" s="1"/>
  <c r="AN38" i="2"/>
  <c r="AP38" i="2" s="1"/>
  <c r="AE44" i="2"/>
  <c r="AI44" i="2" s="1"/>
  <c r="AN44" i="2"/>
  <c r="AP44" i="2" s="1"/>
  <c r="AE53" i="2"/>
  <c r="AI53" i="2" s="1"/>
  <c r="AN53" i="2"/>
  <c r="AP53" i="2" s="1"/>
  <c r="AE3" i="2"/>
  <c r="AI3" i="2" s="1"/>
  <c r="AN3" i="2"/>
  <c r="AP3" i="2" s="1"/>
  <c r="AE62" i="2"/>
  <c r="AI62" i="2" s="1"/>
  <c r="AN62" i="2"/>
  <c r="AP62" i="2" s="1"/>
  <c r="AF67" i="2"/>
  <c r="AJ67" i="2" s="1"/>
  <c r="AO67" i="2"/>
  <c r="AQ67" i="2" s="1"/>
  <c r="AF92" i="2"/>
  <c r="AJ92" i="2" s="1"/>
  <c r="AO92" i="2"/>
  <c r="AQ92" i="2" s="1"/>
  <c r="AE69" i="2"/>
  <c r="AI69" i="2" s="1"/>
  <c r="AN69" i="2"/>
  <c r="AP69" i="2" s="1"/>
  <c r="AE94" i="2"/>
  <c r="AI94" i="2" s="1"/>
  <c r="AN94" i="2"/>
  <c r="AP94" i="2" s="1"/>
  <c r="AE70" i="2"/>
  <c r="AI70" i="2" s="1"/>
  <c r="AN70" i="2"/>
  <c r="AP70" i="2" s="1"/>
  <c r="AI65" i="2"/>
  <c r="AP65" i="2"/>
  <c r="AI28" i="2"/>
  <c r="AP28" i="2"/>
  <c r="AI27" i="2"/>
  <c r="AP27" i="2"/>
  <c r="AF20" i="2"/>
  <c r="AJ20" i="2" s="1"/>
  <c r="AO20" i="2"/>
  <c r="AQ20" i="2" s="1"/>
  <c r="AJ82" i="2"/>
  <c r="AQ82" i="2"/>
  <c r="AF70" i="2"/>
  <c r="AJ70" i="2" s="1"/>
  <c r="AO70" i="2"/>
  <c r="AQ70" i="2" s="1"/>
  <c r="AF13" i="2"/>
  <c r="AJ13" i="2" s="1"/>
  <c r="AO13" i="2"/>
  <c r="AQ13" i="2" s="1"/>
  <c r="AF51" i="2"/>
  <c r="AJ51" i="2" s="1"/>
  <c r="AO51" i="2"/>
  <c r="AQ51" i="2" s="1"/>
  <c r="AF38" i="2"/>
  <c r="AJ38" i="2" s="1"/>
  <c r="AO38" i="2"/>
  <c r="AQ38" i="2" s="1"/>
  <c r="AF34" i="2"/>
  <c r="AJ34" i="2" s="1"/>
  <c r="AO34" i="2"/>
  <c r="AQ34" i="2" s="1"/>
  <c r="AF89" i="2"/>
  <c r="AJ89" i="2" s="1"/>
  <c r="AO89" i="2"/>
  <c r="AQ89" i="2" s="1"/>
  <c r="AI83" i="2"/>
  <c r="AP83" i="2"/>
  <c r="AI23" i="2"/>
  <c r="AP23" i="2"/>
  <c r="AJ75" i="2"/>
  <c r="AQ75" i="2"/>
  <c r="AJ37" i="2"/>
  <c r="AQ37" i="2"/>
  <c r="AI63" i="2"/>
  <c r="AP63" i="2"/>
  <c r="AI22" i="2"/>
  <c r="AP22" i="2"/>
  <c r="AJ48" i="2"/>
  <c r="AQ48" i="2"/>
  <c r="AJ90" i="2"/>
  <c r="AQ90" i="2"/>
  <c r="AJ26" i="2"/>
  <c r="AQ26" i="2"/>
  <c r="AF16" i="2"/>
  <c r="AJ16" i="2" s="1"/>
  <c r="AO16" i="2"/>
  <c r="AQ16" i="2" s="1"/>
  <c r="AI97" i="2"/>
  <c r="G113" i="3" s="1"/>
  <c r="AJ80" i="2"/>
  <c r="AQ80" i="2"/>
  <c r="AF12" i="2"/>
  <c r="AJ12" i="2" s="1"/>
  <c r="AO12" i="2"/>
  <c r="AQ12" i="2" s="1"/>
  <c r="AE66" i="2"/>
  <c r="AI66" i="2" s="1"/>
  <c r="AN66" i="2"/>
  <c r="AP66" i="2" s="1"/>
  <c r="AI52" i="2"/>
  <c r="AP52" i="2"/>
  <c r="AI46" i="2"/>
  <c r="AP46" i="2"/>
  <c r="AF97" i="2"/>
  <c r="AJ97" i="2" s="1"/>
  <c r="AO97" i="2"/>
  <c r="AQ97" i="2" s="1"/>
  <c r="AF66" i="2"/>
  <c r="AJ66" i="2" s="1"/>
  <c r="AO66" i="2"/>
  <c r="AQ66" i="2" s="1"/>
  <c r="AF43" i="2"/>
  <c r="AJ43" i="2" s="1"/>
  <c r="AO43" i="2"/>
  <c r="AQ43" i="2" s="1"/>
  <c r="H42" i="3" l="1"/>
  <c r="I42" i="3" s="1"/>
  <c r="G79" i="3"/>
  <c r="I79" i="3" s="1"/>
  <c r="G99" i="3"/>
  <c r="I99" i="3" s="1"/>
  <c r="H67" i="3"/>
  <c r="H36" i="3"/>
  <c r="G86" i="3"/>
  <c r="H83" i="3"/>
  <c r="G60" i="3"/>
  <c r="I60" i="3" s="1"/>
  <c r="G36" i="3"/>
  <c r="H65" i="3"/>
  <c r="H109" i="3"/>
  <c r="G57" i="3"/>
  <c r="H24" i="3"/>
  <c r="H112" i="3"/>
  <c r="H89" i="3"/>
  <c r="G76" i="3"/>
  <c r="G93" i="3"/>
  <c r="H19" i="3"/>
  <c r="G74" i="3"/>
  <c r="H22" i="3"/>
  <c r="H103" i="3"/>
  <c r="H117" i="3"/>
  <c r="G117" i="3"/>
  <c r="G29" i="3"/>
  <c r="G59" i="3"/>
  <c r="G31" i="3"/>
  <c r="I107" i="3"/>
  <c r="I72" i="3"/>
  <c r="I51" i="3"/>
  <c r="I118" i="3"/>
  <c r="I87" i="3"/>
  <c r="I115" i="3"/>
  <c r="I70" i="3"/>
  <c r="I75" i="3"/>
  <c r="I46" i="3"/>
  <c r="I111" i="3"/>
  <c r="I23" i="3"/>
  <c r="I94" i="3"/>
  <c r="I56" i="3"/>
  <c r="I35" i="3"/>
  <c r="I97" i="3"/>
  <c r="I84" i="3"/>
  <c r="I66" i="3"/>
  <c r="I45" i="3"/>
  <c r="I114" i="3"/>
  <c r="I33" i="3"/>
  <c r="I47" i="3"/>
  <c r="I40" i="3"/>
  <c r="I90" i="3"/>
  <c r="I55" i="3"/>
  <c r="I104" i="3"/>
  <c r="I58" i="3"/>
  <c r="I102" i="3"/>
  <c r="I25" i="3"/>
  <c r="I100" i="3"/>
  <c r="I63" i="3"/>
  <c r="H106" i="3"/>
  <c r="I106" i="3" s="1"/>
  <c r="H53" i="3"/>
  <c r="H105" i="3"/>
  <c r="H29" i="3"/>
  <c r="G43" i="3"/>
  <c r="I43" i="3" s="1"/>
  <c r="G110" i="3"/>
  <c r="G78" i="3"/>
  <c r="G54" i="3"/>
  <c r="G52" i="3"/>
  <c r="H69" i="3"/>
  <c r="G109" i="3"/>
  <c r="G77" i="3"/>
  <c r="I77" i="3" s="1"/>
  <c r="H49" i="3"/>
  <c r="G22" i="3"/>
  <c r="G21" i="3"/>
  <c r="G49" i="3"/>
  <c r="H92" i="3"/>
  <c r="I92" i="3" s="1"/>
  <c r="H34" i="3"/>
  <c r="H41" i="3"/>
  <c r="I41" i="3" s="1"/>
  <c r="H26" i="3"/>
  <c r="G20" i="3"/>
  <c r="G80" i="3"/>
  <c r="G103" i="3"/>
  <c r="I103" i="3" s="1"/>
  <c r="G83" i="3"/>
  <c r="G98" i="3"/>
  <c r="H116" i="3"/>
  <c r="H64" i="3"/>
  <c r="I64" i="3" s="1"/>
  <c r="H91" i="3"/>
  <c r="I91" i="3" s="1"/>
  <c r="H50" i="3"/>
  <c r="H86" i="3"/>
  <c r="G44" i="3"/>
  <c r="I44" i="3" s="1"/>
  <c r="G85" i="3"/>
  <c r="I85" i="3" s="1"/>
  <c r="H113" i="3"/>
  <c r="I113" i="3" s="1"/>
  <c r="H28" i="3"/>
  <c r="G19" i="3"/>
  <c r="G108" i="3"/>
  <c r="H74" i="3"/>
  <c r="G30" i="3"/>
  <c r="H57" i="3"/>
  <c r="G101" i="3"/>
  <c r="H80" i="3"/>
  <c r="G26" i="3"/>
  <c r="H21" i="3"/>
  <c r="G112" i="3"/>
  <c r="H110" i="3"/>
  <c r="H30" i="3"/>
  <c r="H71" i="3"/>
  <c r="I71" i="3" s="1"/>
  <c r="H27" i="3"/>
  <c r="G24" i="3"/>
  <c r="I24" i="3" s="1"/>
  <c r="G53" i="3"/>
  <c r="I53" i="3" s="1"/>
  <c r="H31" i="3"/>
  <c r="H52" i="3"/>
  <c r="H73" i="3"/>
  <c r="I73" i="3" s="1"/>
  <c r="G116" i="3"/>
  <c r="H32" i="3"/>
  <c r="I32" i="3" s="1"/>
  <c r="G38" i="3"/>
  <c r="I38" i="3" s="1"/>
  <c r="G39" i="3"/>
  <c r="I39" i="3" s="1"/>
  <c r="H54" i="3"/>
  <c r="H98" i="3"/>
  <c r="G81" i="3"/>
  <c r="I81" i="3" s="1"/>
  <c r="H108" i="3"/>
  <c r="G69" i="3"/>
  <c r="H48" i="3"/>
  <c r="H61" i="3"/>
  <c r="I61" i="3" s="1"/>
  <c r="G34" i="3"/>
  <c r="G48" i="3"/>
  <c r="H20" i="3"/>
  <c r="H93" i="3"/>
  <c r="H37" i="3"/>
  <c r="G27" i="3"/>
  <c r="G89" i="3"/>
  <c r="G50" i="3"/>
  <c r="G28" i="3"/>
  <c r="H101" i="3"/>
  <c r="H76" i="3"/>
  <c r="G37" i="3"/>
  <c r="G105" i="3"/>
  <c r="H78" i="3"/>
  <c r="G67" i="3"/>
  <c r="I67" i="3" s="1"/>
  <c r="G65" i="3"/>
  <c r="G88" i="3"/>
  <c r="I88" i="3" s="1"/>
  <c r="G62" i="3"/>
  <c r="I62" i="3" s="1"/>
  <c r="H96" i="3"/>
  <c r="I96" i="3" s="1"/>
  <c r="H59" i="3"/>
  <c r="G68" i="3"/>
  <c r="I68" i="3" s="1"/>
  <c r="H82" i="3"/>
  <c r="G82" i="3"/>
  <c r="I117" i="3" l="1"/>
  <c r="I86" i="3"/>
  <c r="I112" i="3"/>
  <c r="I65" i="3"/>
  <c r="I36" i="3"/>
  <c r="I74" i="3"/>
  <c r="I93" i="3"/>
  <c r="I59" i="3"/>
  <c r="I109" i="3"/>
  <c r="I29" i="3"/>
  <c r="I83" i="3"/>
  <c r="I89" i="3"/>
  <c r="I19" i="3"/>
  <c r="I76" i="3"/>
  <c r="I31" i="3"/>
  <c r="I57" i="3"/>
  <c r="I22" i="3"/>
  <c r="I50" i="3"/>
  <c r="I34" i="3"/>
  <c r="I69" i="3"/>
  <c r="I116" i="3"/>
  <c r="I28" i="3"/>
  <c r="I26" i="3"/>
  <c r="I52" i="3"/>
  <c r="I101" i="3"/>
  <c r="I49" i="3"/>
  <c r="I54" i="3"/>
  <c r="I98" i="3"/>
  <c r="I82" i="3"/>
  <c r="I105" i="3"/>
  <c r="I21" i="3"/>
  <c r="I78" i="3"/>
  <c r="I30" i="3"/>
  <c r="I80" i="3"/>
  <c r="I110" i="3"/>
  <c r="I20" i="3"/>
  <c r="I27" i="3"/>
  <c r="I37" i="3"/>
  <c r="I108" i="3"/>
  <c r="I48" i="3"/>
  <c r="G119" i="3"/>
  <c r="H119" i="3"/>
  <c r="I11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Dickson, Tom E</author>
  </authors>
  <commentList>
    <comment ref="AL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Dickson, Tom E:</t>
        </r>
        <r>
          <rPr>
            <sz val="9"/>
            <color indexed="81"/>
            <rFont val="Tahoma"/>
            <family val="2"/>
          </rPr>
          <t xml:space="preserve">
current data only; no aacr</t>
        </r>
      </text>
    </comment>
    <comment ref="AM1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Dickson, Tom E:</t>
        </r>
        <r>
          <rPr>
            <sz val="9"/>
            <color indexed="81"/>
            <rFont val="Tahoma"/>
            <family val="2"/>
          </rPr>
          <t xml:space="preserve">
current data only; no aacr</t>
        </r>
      </text>
    </comment>
  </commentList>
</comments>
</file>

<file path=xl/sharedStrings.xml><?xml version="1.0" encoding="utf-8"?>
<sst xmlns="http://schemas.openxmlformats.org/spreadsheetml/2006/main" count="7469" uniqueCount="1210">
  <si>
    <t>adj scans</t>
  </si>
  <si>
    <t>out wo</t>
  </si>
  <si>
    <t>out with</t>
  </si>
  <si>
    <t>in wo</t>
  </si>
  <si>
    <t>in with</t>
  </si>
  <si>
    <t>county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</si>
  <si>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</si>
  <si>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</si>
  <si>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</si>
  <si>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</si>
  <si>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</si>
  <si>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</si>
  <si>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</si>
  <si>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</si>
  <si>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</si>
  <si>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</si>
  <si>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</si>
  <si>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</si>
  <si>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</si>
  <si>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</si>
  <si>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</si>
  <si>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</si>
  <si>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</si>
  <si>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</si>
  <si>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</si>
  <si>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</si>
  <si>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</si>
  <si>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</si>
  <si>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</si>
  <si>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</si>
  <si>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</si>
  <si>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</si>
  <si>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</si>
  <si>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</si>
  <si>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</si>
  <si>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</si>
  <si>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</si>
  <si>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</si>
  <si>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</si>
  <si>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</si>
  <si>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</si>
  <si>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</si>
  <si>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</si>
  <si>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</si>
  <si>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</si>
  <si>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</si>
  <si>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</si>
  <si>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</si>
  <si>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</si>
  <si>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</si>
  <si>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</si>
  <si>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</si>
  <si>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</si>
  <si>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</si>
  <si>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</si>
  <si>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</si>
  <si>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</si>
  <si>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</si>
  <si>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</si>
  <si>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</si>
  <si>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</si>
  <si>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</si>
  <si>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</si>
  <si>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</si>
  <si>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</si>
  <si>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</si>
  <si>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</si>
  <si>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</si>
  <si>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</si>
  <si>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</si>
  <si>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</si>
  <si>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</si>
  <si>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</si>
  <si>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</si>
  <si>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</si>
  <si>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</si>
  <si>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</si>
  <si>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</si>
  <si>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</si>
  <si>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</si>
  <si>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</si>
  <si>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</si>
  <si>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</si>
  <si>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</si>
  <si>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</si>
  <si>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</si>
  <si>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</si>
  <si>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</si>
  <si>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</si>
  <si>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</si>
  <si>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</si>
  <si>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</si>
  <si>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</si>
  <si>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</si>
  <si>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</si>
  <si>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</si>
  <si>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</si>
  <si>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</si>
  <si>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</si>
  <si>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</si>
  <si>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</si>
  <si>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</si>
  <si>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</si>
  <si>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</si>
  <si>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</si>
  <si>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</si>
  <si>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data year 2017</t>
  </si>
  <si>
    <t>data year 2018</t>
  </si>
  <si>
    <t>data year 2019</t>
  </si>
  <si>
    <t>data year 2020</t>
  </si>
  <si>
    <t>dy2017</t>
  </si>
  <si>
    <t>dy2018</t>
  </si>
  <si>
    <t>dy2019</t>
  </si>
  <si>
    <t>dy2020</t>
  </si>
  <si>
    <t>dy17-19</t>
  </si>
  <si>
    <t>dy18-20</t>
  </si>
  <si>
    <t>aacr</t>
  </si>
  <si>
    <t>strDB</t>
  </si>
  <si>
    <t>lngMainID</t>
  </si>
  <si>
    <t>lngEquipmentID</t>
  </si>
  <si>
    <t>lngSiteDataID</t>
  </si>
  <si>
    <t>strEquipmentType</t>
  </si>
  <si>
    <t>lngServiceArea</t>
  </si>
  <si>
    <t>strServiceArea</t>
  </si>
  <si>
    <t>strLocation</t>
  </si>
  <si>
    <t>SumOflngFixedScanners</t>
  </si>
  <si>
    <t>Threshold</t>
  </si>
  <si>
    <t>FixedEquiv</t>
  </si>
  <si>
    <t>lngFixedMobile</t>
  </si>
  <si>
    <t>lngFixedScanners</t>
  </si>
  <si>
    <t>strCONProjectID</t>
  </si>
  <si>
    <t>strSiteName</t>
  </si>
  <si>
    <t>strSiteAddress</t>
  </si>
  <si>
    <t>strSiteCity</t>
  </si>
  <si>
    <t>strLegalEntity</t>
  </si>
  <si>
    <t>lngNumProcs</t>
  </si>
  <si>
    <t>lngInpatientWith</t>
  </si>
  <si>
    <t>lngInpatientWithOut</t>
  </si>
  <si>
    <t>lngInpatientTotal</t>
  </si>
  <si>
    <t>lngOutpatientWith</t>
  </si>
  <si>
    <t>lngOutpatientWithOut</t>
  </si>
  <si>
    <t>lngOutpatientTotal</t>
  </si>
  <si>
    <t>sngNotOperational</t>
  </si>
  <si>
    <t>lngDuplEntry</t>
  </si>
  <si>
    <t>lngOrderView</t>
  </si>
  <si>
    <t>serv type</t>
  </si>
  <si>
    <t>EQ</t>
  </si>
  <si>
    <t>Magnetic Resonance Imaging Scanners</t>
  </si>
  <si>
    <t>J-8453-09</t>
  </si>
  <si>
    <t>EmergeOrtho</t>
  </si>
  <si>
    <t>1111 Huffman Mill Rd</t>
  </si>
  <si>
    <t>Burlington</t>
  </si>
  <si>
    <t>Grandfathered</t>
  </si>
  <si>
    <t>University of North Carolina</t>
  </si>
  <si>
    <t>1225 Huffman Mill Road</t>
  </si>
  <si>
    <t>Alliance Healthcare Services</t>
  </si>
  <si>
    <t>G-7038-04</t>
  </si>
  <si>
    <t>EmergeOrtho, PA-Burlington</t>
  </si>
  <si>
    <t>Alliance HealthCare Services</t>
  </si>
  <si>
    <t/>
  </si>
  <si>
    <t>2020 Need Determination</t>
  </si>
  <si>
    <t>HL</t>
  </si>
  <si>
    <t>FIX</t>
  </si>
  <si>
    <t>G-006214-00</t>
  </si>
  <si>
    <t>Alamance Regional Medical Center</t>
  </si>
  <si>
    <t>MOB</t>
  </si>
  <si>
    <t>MedCenter - Mebane</t>
  </si>
  <si>
    <t>Alamance Regional Outpatient Imaging Center</t>
  </si>
  <si>
    <t>Alleghany Memorial Hospital</t>
  </si>
  <si>
    <t>233 Doctors Street</t>
  </si>
  <si>
    <t>Sparta</t>
  </si>
  <si>
    <t>F-7040-04</t>
  </si>
  <si>
    <t>Atrium Health-Anson</t>
  </si>
  <si>
    <t>2301 US Highway 74W</t>
  </si>
  <si>
    <t>Wadesboro</t>
  </si>
  <si>
    <t>Carolinas Imaging Services, LLC</t>
  </si>
  <si>
    <t>D-008162-08</t>
  </si>
  <si>
    <t>Ashe Memorial Hospital, Inc.</t>
  </si>
  <si>
    <t>Charles A. Cannon Mem. Hosp.</t>
  </si>
  <si>
    <t>434 Hospital Drive</t>
  </si>
  <si>
    <t>Linville</t>
  </si>
  <si>
    <t>Q-005992-99</t>
  </si>
  <si>
    <t>Vidant Beaufort Hospital</t>
  </si>
  <si>
    <t>Cape Fear Valley-Bladen County Hospital</t>
  </si>
  <si>
    <t xml:space="preserve"> M-6605-02</t>
  </si>
  <si>
    <t>Bladen Healthcare, LLC</t>
  </si>
  <si>
    <t>501 S Poplar St</t>
  </si>
  <si>
    <t>Elizabethtown</t>
  </si>
  <si>
    <t>Mobile Imaging of North Carolina, LLC</t>
  </si>
  <si>
    <t>O-6434-01</t>
  </si>
  <si>
    <t>Novant Health Imaging South Brunswick</t>
  </si>
  <si>
    <t>75 Emerson Bay Road</t>
  </si>
  <si>
    <t>Carolina Shores</t>
  </si>
  <si>
    <t>Cape Fear Diagnostic Imaging, LLC</t>
  </si>
  <si>
    <t>O-011125-16</t>
  </si>
  <si>
    <t>J. Arthur Dosher Memorial Hospital</t>
  </si>
  <si>
    <t>5160 Ocean Hwy West</t>
  </si>
  <si>
    <t>Shalotte</t>
  </si>
  <si>
    <t>Insight Imaging</t>
  </si>
  <si>
    <t>O-006658-02</t>
  </si>
  <si>
    <t>Novant Health Brunswick Medical Center</t>
  </si>
  <si>
    <t>F-7001-04</t>
  </si>
  <si>
    <t>New Hanover Regional-Brunswick</t>
  </si>
  <si>
    <t>1333 South Dickinson Dr</t>
  </si>
  <si>
    <t>Leland</t>
  </si>
  <si>
    <t>Buncombe/Graham/Madison/Yancey</t>
  </si>
  <si>
    <t>EmergeOrtho-Blue Ridge Division</t>
  </si>
  <si>
    <t>2585 Hendersonville Road</t>
  </si>
  <si>
    <t>Arden</t>
  </si>
  <si>
    <t>B-6646-01</t>
  </si>
  <si>
    <t>Mission Imaging Services</t>
  </si>
  <si>
    <t>222 Asheland Avenue</t>
  </si>
  <si>
    <t>Asheville</t>
  </si>
  <si>
    <t>MH Mission Imaging, LLLP</t>
  </si>
  <si>
    <t>B-4178-90</t>
  </si>
  <si>
    <t>Mission Childrens</t>
  </si>
  <si>
    <t>B-006869-03; B-008459-10</t>
  </si>
  <si>
    <t>Mission Hospital - Main</t>
  </si>
  <si>
    <t>B-5492-96</t>
  </si>
  <si>
    <t>Open MRI of Asheville</t>
  </si>
  <si>
    <t>675 A Biltmore Ave</t>
  </si>
  <si>
    <t>Asheville Open MRI, LLC</t>
  </si>
  <si>
    <t>Mission Hospital - Carolina Spine &amp; Neurosurgery</t>
  </si>
  <si>
    <t>Margaret R Pardee Memorial Hosp</t>
  </si>
  <si>
    <t>21 Turtle Creek Drive</t>
  </si>
  <si>
    <t>Margaret R Pardee Memorial</t>
  </si>
  <si>
    <t>B-6440-01</t>
  </si>
  <si>
    <t>B-006215-00</t>
  </si>
  <si>
    <t>Mission Hospital - St. Joseph Campus</t>
  </si>
  <si>
    <t>E-8230-80</t>
  </si>
  <si>
    <t>EmergeOrtho - Morganton</t>
  </si>
  <si>
    <t>503 East Parker Road</t>
  </si>
  <si>
    <t>Morganton</t>
  </si>
  <si>
    <t>EmergeOrtho, PA</t>
  </si>
  <si>
    <t>E-006961-03; E-007203-05</t>
  </si>
  <si>
    <t>Carolinas Healthcare System Blue Ridge - Main</t>
  </si>
  <si>
    <t>Carolinas Healthcare System Blue Ridge - Valdese</t>
  </si>
  <si>
    <t>E-7066-04</t>
  </si>
  <si>
    <t>Blue Ridge Hickory</t>
  </si>
  <si>
    <t>2134 14th Avenue Circle NW</t>
  </si>
  <si>
    <t>Hickory</t>
  </si>
  <si>
    <t>Blue Ridge Radiology</t>
  </si>
  <si>
    <t>Atrium Health Cabarrus</t>
  </si>
  <si>
    <t>Carolina Neuro. &amp; Spine Assoc.</t>
  </si>
  <si>
    <t>110 Lake Concord Road NE</t>
  </si>
  <si>
    <t>Concord</t>
  </si>
  <si>
    <t>Atrium Health Cabarrus - Copperfield Imaging Center</t>
  </si>
  <si>
    <t>F-5916-98</t>
  </si>
  <si>
    <t>Novant Health Imaging Cabarrus</t>
  </si>
  <si>
    <t>925 Bradley Street NE</t>
  </si>
  <si>
    <t>F-005933-98; F-006629-02; F-007086-04</t>
  </si>
  <si>
    <t>Atrium Health Cabarrus-Main</t>
  </si>
  <si>
    <t>F-7859-07</t>
  </si>
  <si>
    <t>Carolinas HealthCare System Imaging-Kannapolis</t>
  </si>
  <si>
    <t>201 Dale Earnhardt Blvd Suite 100</t>
  </si>
  <si>
    <t>Kannapolis</t>
  </si>
  <si>
    <t>Union Medical Services, LLC</t>
  </si>
  <si>
    <t>F-6626-02</t>
  </si>
  <si>
    <t>Novant Health Imaging - Cabarrus</t>
  </si>
  <si>
    <t>925 Bradley St NC</t>
  </si>
  <si>
    <t>Jacksonville Diagnostic Imaging, LLC</t>
  </si>
  <si>
    <t>OrthoCarolina, PA</t>
  </si>
  <si>
    <t>354 Copperfield Blvd, NE</t>
  </si>
  <si>
    <t>Alliance Healthcare services</t>
  </si>
  <si>
    <t>E-007222-05</t>
  </si>
  <si>
    <t>Caldwell Memorial Hospital</t>
  </si>
  <si>
    <t>EmergeOrtho - Lenoir</t>
  </si>
  <si>
    <t>232 Sharon Ave NW</t>
  </si>
  <si>
    <t>Carolina Center for Surgery</t>
  </si>
  <si>
    <t>3714 Guardian Avenue, Suite E</t>
  </si>
  <si>
    <t>Morehead City</t>
  </si>
  <si>
    <t>P-8049-03</t>
  </si>
  <si>
    <t>Seashore Imaging</t>
  </si>
  <si>
    <t>4252 Arendell St Suite B</t>
  </si>
  <si>
    <t>Seashore Imaging, LLC</t>
  </si>
  <si>
    <t>Moore Orthopedics &amp; Sports Medicine</t>
  </si>
  <si>
    <t>1165-M Cedar Point Blvd</t>
  </si>
  <si>
    <t>Cedar Point</t>
  </si>
  <si>
    <t>P-005282-95</t>
  </si>
  <si>
    <t>Carteret General Hospital</t>
  </si>
  <si>
    <t>Catawba Valley Medical Center - Main</t>
  </si>
  <si>
    <t>Frye Regional Medical Center- Main</t>
  </si>
  <si>
    <t>Frye Regional Medical Center - Tate Campus</t>
  </si>
  <si>
    <t>EmergeOrtho-Newton</t>
  </si>
  <si>
    <t>829 West 25th St</t>
  </si>
  <si>
    <t>Newton</t>
  </si>
  <si>
    <t>EmergeOrtho-Hickory</t>
  </si>
  <si>
    <t>2165 Medical Park Drive</t>
  </si>
  <si>
    <t>G-6271-00</t>
  </si>
  <si>
    <t>Hickory Orthopaedic Center</t>
  </si>
  <si>
    <t>214 18th Street SE</t>
  </si>
  <si>
    <t>Catawba Valley Medical Center - Imaging Center</t>
  </si>
  <si>
    <t>Chatham Hospital</t>
  </si>
  <si>
    <t>475 Progress Blvd</t>
  </si>
  <si>
    <t>Siler City</t>
  </si>
  <si>
    <t>Alliance HealthCare Sevices</t>
  </si>
  <si>
    <t>Cherokee/Clay</t>
  </si>
  <si>
    <t>A-006767-03</t>
  </si>
  <si>
    <t>Erlanger Murphy Medical Center</t>
  </si>
  <si>
    <t>R-008168-08</t>
  </si>
  <si>
    <t>Vidant Chowan Hospital</t>
  </si>
  <si>
    <t>Cleveland Advanced Imaging Center</t>
  </si>
  <si>
    <t>C-005725-97</t>
  </si>
  <si>
    <t>Atrium Health Cleveland</t>
  </si>
  <si>
    <t>OrthoCarolina-Shelby</t>
  </si>
  <si>
    <t>101 Delta Park Drive</t>
  </si>
  <si>
    <t>Shelby</t>
  </si>
  <si>
    <t>O-006426-01</t>
  </si>
  <si>
    <t>Columbus Regional Healthcare System</t>
  </si>
  <si>
    <t>Craven/Jones/Pamlico</t>
  </si>
  <si>
    <t>CarolinaEast Medical Center - Diagnostic Center</t>
  </si>
  <si>
    <t>CarolinaEast Medical Center</t>
  </si>
  <si>
    <t>P-6764-03</t>
  </si>
  <si>
    <t>CCHC Imaging Center</t>
  </si>
  <si>
    <t>1030 Medical Park Ave</t>
  </si>
  <si>
    <t>New Bern</t>
  </si>
  <si>
    <t>Coastal Carolina Health Care, PA</t>
  </si>
  <si>
    <t>P-8108-08</t>
  </si>
  <si>
    <t>M-006603-02</t>
  </si>
  <si>
    <t>Cape Fear Valley Medical Center</t>
  </si>
  <si>
    <t>M-5899-98</t>
  </si>
  <si>
    <t>Carolinas Imaging of Fayetteville</t>
  </si>
  <si>
    <t>925 Bradley Street</t>
  </si>
  <si>
    <t>Fayetteville</t>
  </si>
  <si>
    <t>Carolina Imaging of Fayetteville</t>
  </si>
  <si>
    <t>Valley Regional Imaging</t>
  </si>
  <si>
    <t>3186 Village Dr Suite 101</t>
  </si>
  <si>
    <t>Medical Imaging Center</t>
  </si>
  <si>
    <t>M-7924-07</t>
  </si>
  <si>
    <t>Carolina Imaging of Fayetteville, LLC</t>
  </si>
  <si>
    <t>R-007329-05</t>
  </si>
  <si>
    <t>The Outer Banks Hospital, Inc.</t>
  </si>
  <si>
    <t>G-006443-01</t>
  </si>
  <si>
    <t>Lexington Medical Center</t>
  </si>
  <si>
    <t>G-006826-03</t>
  </si>
  <si>
    <t>Novant Health Thomasville Medical Center</t>
  </si>
  <si>
    <t>Davie Medical Center</t>
  </si>
  <si>
    <t>329 Hwy 801 North</t>
  </si>
  <si>
    <t>Bermuda Run</t>
  </si>
  <si>
    <t>Q-6884-03</t>
  </si>
  <si>
    <t>Duplin General Hospital Inc.</t>
  </si>
  <si>
    <t>401 North Main Street</t>
  </si>
  <si>
    <t>Kenansville</t>
  </si>
  <si>
    <t>Durham/Caswell</t>
  </si>
  <si>
    <t>J-7031-04</t>
  </si>
  <si>
    <t>120 William Penn Plaza</t>
  </si>
  <si>
    <t>Raleigh Neurology Imaging</t>
  </si>
  <si>
    <t>4111 Ben Franklin Blvd.</t>
  </si>
  <si>
    <t>Duke University Hospital - Page Road</t>
  </si>
  <si>
    <t>Durham Diagnostic-SouthPark- Triangle</t>
  </si>
  <si>
    <t>5107 South Park Drive, Ste#101</t>
  </si>
  <si>
    <t>J-8107-08</t>
  </si>
  <si>
    <t>249 E. Hwy 54</t>
  </si>
  <si>
    <t>J-6760-03</t>
  </si>
  <si>
    <t>Durham-Independence Park</t>
  </si>
  <si>
    <t>4323 Ben Franklin Blvd.</t>
  </si>
  <si>
    <t>Durham Diagnostic Imaging, LLC</t>
  </si>
  <si>
    <t>Duke University Hospital-Page Road (Alliance)</t>
  </si>
  <si>
    <t>O-006665-02</t>
  </si>
  <si>
    <t>Durham SouthPark</t>
  </si>
  <si>
    <t>5107 SouthPark Dr. Ste# 101</t>
  </si>
  <si>
    <t>Cape Fear Mobile Imaging</t>
  </si>
  <si>
    <t>Duke University Hospital - Southpoint Clinic</t>
  </si>
  <si>
    <t>Grandfathered; J-006207-00</t>
  </si>
  <si>
    <t>Duke Regional Hospital</t>
  </si>
  <si>
    <t>Duke University Hospital - Lenox Baker</t>
  </si>
  <si>
    <t>5601 Arringdon Park Drive</t>
  </si>
  <si>
    <t>Morrisville</t>
  </si>
  <si>
    <t>3643 N Roxboro Rd</t>
  </si>
  <si>
    <t>J-005589-97; J-006109-99; J-008030-07; J-008275-08; J-008466-10; J-008663-11; J-001112-15</t>
  </si>
  <si>
    <t>Duke University Hospital - Main</t>
  </si>
  <si>
    <t>L-008327-09</t>
  </si>
  <si>
    <t>Vidant Edgecombe Hospital</t>
  </si>
  <si>
    <t>Piedmont Imaging, LLC</t>
  </si>
  <si>
    <t>185 Kimel Park Drive Suite 100</t>
  </si>
  <si>
    <t>Winston Salem</t>
  </si>
  <si>
    <t>G-7723-06</t>
  </si>
  <si>
    <t>OrthoCarolina Winston Salem</t>
  </si>
  <si>
    <t>170 Kimmel Park Drive</t>
  </si>
  <si>
    <t>OrthoCarolina, PA (formerly dba Orthopedic Specialist of the Carolinas, PA</t>
  </si>
  <si>
    <t>G-007083-04; G-008372-09</t>
  </si>
  <si>
    <t>North Carolina Baptist Hospital</t>
  </si>
  <si>
    <t>OrthoCarolina Kernersville</t>
  </si>
  <si>
    <t>445 Pine View Drive</t>
  </si>
  <si>
    <t>Kernersville</t>
  </si>
  <si>
    <t>G-11798-19</t>
  </si>
  <si>
    <t>Wake Forest Baptist Imaging - Kernersville</t>
  </si>
  <si>
    <t>8610 Old Winston Road</t>
  </si>
  <si>
    <t>Wake Forest Baptist Imaging</t>
  </si>
  <si>
    <t>861 Old Winston Rd</t>
  </si>
  <si>
    <t>265 Executive Park</t>
  </si>
  <si>
    <t>Winston-Salem</t>
  </si>
  <si>
    <t>G-7780-07</t>
  </si>
  <si>
    <t>256 Executive Park Blvd</t>
  </si>
  <si>
    <t>Wake Forest Baptist Imaging, LLC</t>
  </si>
  <si>
    <t>G-004293-91; G-006588-02; G-007919-07</t>
  </si>
  <si>
    <t>Novant Health Forsyth Medical Center</t>
  </si>
  <si>
    <t>Grandfathered; G-007387-05</t>
  </si>
  <si>
    <t>Novant Health Forsyth Medical Center-Novant Health Imaging Maplewood</t>
  </si>
  <si>
    <t>Novant Health Forsyth Medical Center-Clemmons</t>
  </si>
  <si>
    <t>Novant Health Forsyth Medical Center-Novant Health Imaging Kernersville</t>
  </si>
  <si>
    <t>Novant Health Forsyth Medical Center-Mobile MRI</t>
  </si>
  <si>
    <t>G-6893-03</t>
  </si>
  <si>
    <t>Winston Sale</t>
  </si>
  <si>
    <t>Novant Health Forsyth Medical Center-Kernersville</t>
  </si>
  <si>
    <t>CaroMont Regional Medical Center-CaroMont Imaging Services Summit</t>
  </si>
  <si>
    <t>Orthocarolina-Gastonia</t>
  </si>
  <si>
    <t>870 Summit Crossing Place</t>
  </si>
  <si>
    <t>Gastonia</t>
  </si>
  <si>
    <t>OrthoCarolina</t>
  </si>
  <si>
    <t>F-8000-07</t>
  </si>
  <si>
    <t>MRI Specialists</t>
  </si>
  <si>
    <t>209 Park Street; Ste 300</t>
  </si>
  <si>
    <t>Belmont</t>
  </si>
  <si>
    <t>MRI Specialists of the Carolinas, LLC</t>
  </si>
  <si>
    <t>F-5723-97</t>
  </si>
  <si>
    <t>Carolina Ortho &amp; Sports Medicine</t>
  </si>
  <si>
    <t>2345 Court Drive</t>
  </si>
  <si>
    <t>620 Summit Crossing, Ste 106</t>
  </si>
  <si>
    <t>F-006620-02</t>
  </si>
  <si>
    <t>CaroMont Regional Medical Center</t>
  </si>
  <si>
    <t>F-006622-02</t>
  </si>
  <si>
    <t>CaroMont Regional Medical Center (CIS Belmont)</t>
  </si>
  <si>
    <t>The Diagnostic Center</t>
  </si>
  <si>
    <t>F-8793-12</t>
  </si>
  <si>
    <t>Novant Health Imaging Gastonia</t>
  </si>
  <si>
    <t>920 Cox Road, Bldg. C Suite 101</t>
  </si>
  <si>
    <t>Meckelenburg Diagnostic Imaging, LLC</t>
  </si>
  <si>
    <t>EmergeOrtho, PA-Oxford</t>
  </si>
  <si>
    <t>107 N Clanahan St</t>
  </si>
  <si>
    <t>Oxford</t>
  </si>
  <si>
    <t>K-010064-12</t>
  </si>
  <si>
    <t>Granville Health System</t>
  </si>
  <si>
    <t>107 E McClanhon St</t>
  </si>
  <si>
    <t>G-005924-98</t>
  </si>
  <si>
    <t>High Point Regional Health</t>
  </si>
  <si>
    <t>Cone Health-Moses H. Cone Memorial Hospital</t>
  </si>
  <si>
    <t>Guilford Neurologic Associates Inc.</t>
  </si>
  <si>
    <t>912 Third Street, Suite 101</t>
  </si>
  <si>
    <t>Greensboro</t>
  </si>
  <si>
    <t>Kings Medical Group</t>
  </si>
  <si>
    <t>Triad Imaging</t>
  </si>
  <si>
    <t>2705 Henry Street</t>
  </si>
  <si>
    <t>Novant Health Imaging Triad</t>
  </si>
  <si>
    <t>Greensboro Imaging</t>
  </si>
  <si>
    <t>315 W. Wendover Avenue</t>
  </si>
  <si>
    <t>Diagnostic Radiology &amp; Imaging, LLC</t>
  </si>
  <si>
    <t>Cone Health-MedCenter High Point</t>
  </si>
  <si>
    <t>G-6952-03</t>
  </si>
  <si>
    <t>G-8347-09</t>
  </si>
  <si>
    <t>EmergeOrtho-Triad Region</t>
  </si>
  <si>
    <t>3200 Northline Avenue, Suite 160</t>
  </si>
  <si>
    <t>EmergeOrtho, P.A</t>
  </si>
  <si>
    <t>2020 SMFP Need Determination</t>
  </si>
  <si>
    <t>1130 North Church Street</t>
  </si>
  <si>
    <t>Suite 200</t>
  </si>
  <si>
    <t>SE Orthopaedic Specialists, PA</t>
  </si>
  <si>
    <t>1130 N. Church St Suite 100</t>
  </si>
  <si>
    <t>Cone Health-Wesley Long Hospital</t>
  </si>
  <si>
    <t>G-7269-05</t>
  </si>
  <si>
    <t>Cornerstone Imaging</t>
  </si>
  <si>
    <t>1814 Westchester Drive</t>
  </si>
  <si>
    <t>High Point</t>
  </si>
  <si>
    <t>Wake Forest Baptist Hospital</t>
  </si>
  <si>
    <t>Halifax/Northampton</t>
  </si>
  <si>
    <t>L-007257-05</t>
  </si>
  <si>
    <t>Vidant North Hospital</t>
  </si>
  <si>
    <t>EmergeOrtho, PA-Roanoke Rapids</t>
  </si>
  <si>
    <t>171 N. Carolinas 125</t>
  </si>
  <si>
    <t>Roanoke Rapids</t>
  </si>
  <si>
    <t>Northern Carolina Ortho</t>
  </si>
  <si>
    <t>171 N Carolina 125</t>
  </si>
  <si>
    <t>M-006712-02; M-008287-09</t>
  </si>
  <si>
    <t>Central Harnett Hospital</t>
  </si>
  <si>
    <t>Carolina Regional Radiology</t>
  </si>
  <si>
    <t>169 Rawls Road</t>
  </si>
  <si>
    <t>Angier</t>
  </si>
  <si>
    <t>A-005060-94; A-007807-07</t>
  </si>
  <si>
    <t>Haywood Regional Medical Center</t>
  </si>
  <si>
    <t>B-006004-99</t>
  </si>
  <si>
    <t>Margaret R. Pardee Memorial Hospital</t>
  </si>
  <si>
    <t>Advent Health Hendersonville</t>
  </si>
  <si>
    <t>Hertford/Gates</t>
  </si>
  <si>
    <t>Q-007213-05</t>
  </si>
  <si>
    <t>Vidant Roanoke-Chowan Hospital</t>
  </si>
  <si>
    <t>N-011284-17</t>
  </si>
  <si>
    <t>FirstHealth Moore Regional Hospital - Hoke Campus</t>
  </si>
  <si>
    <t>First Health Hoke Community Hospital</t>
  </si>
  <si>
    <t>6408 Fayetteville Road</t>
  </si>
  <si>
    <t>Raeford</t>
  </si>
  <si>
    <t>J-7008-04</t>
  </si>
  <si>
    <t>6408 Fayetteville Rd</t>
  </si>
  <si>
    <t>Foundation Health Mobile Imaging, LLC</t>
  </si>
  <si>
    <t>Cape Fear Valley Hoke Hospital</t>
  </si>
  <si>
    <t>H-0061004-99</t>
  </si>
  <si>
    <t>FirstHealth Moore Regional Hospital-Hoke</t>
  </si>
  <si>
    <t>6408 Fayetteville St</t>
  </si>
  <si>
    <t>FirstHealth of The Carolinas, Inc</t>
  </si>
  <si>
    <t>Ortho Carolina-Mooresville</t>
  </si>
  <si>
    <t>124 Welton Way</t>
  </si>
  <si>
    <t>Mooresville</t>
  </si>
  <si>
    <t>F-6957-03</t>
  </si>
  <si>
    <t>Piedmont HealthCare</t>
  </si>
  <si>
    <t>619 Sullivan Road</t>
  </si>
  <si>
    <t>Statesville</t>
  </si>
  <si>
    <t>Alliance Healthcare Services (Lessor)</t>
  </si>
  <si>
    <t>Novant Health Imaging Mooresville</t>
  </si>
  <si>
    <t>118 Gateway Blvd Suite E</t>
  </si>
  <si>
    <t>Novant Health Imaging - Mooresville</t>
  </si>
  <si>
    <t>118 Gateway Boulevard Suite E</t>
  </si>
  <si>
    <t>F-006728-02</t>
  </si>
  <si>
    <t>Davis Regional Medical Center</t>
  </si>
  <si>
    <t>F-005340-96</t>
  </si>
  <si>
    <t>Iredell Memorial Hospital</t>
  </si>
  <si>
    <t>F-005815-98; F-006591-02</t>
  </si>
  <si>
    <t>Lake Norman Regional Medical Center</t>
  </si>
  <si>
    <t>Piedmont Healthcare</t>
  </si>
  <si>
    <t>128 Medical Park Dr Suite 102</t>
  </si>
  <si>
    <t>OrthoCarolina-Mooresville</t>
  </si>
  <si>
    <t>A-006797-03; A-008195-08</t>
  </si>
  <si>
    <t>Harris Regional Hospital</t>
  </si>
  <si>
    <t>J-007900-07</t>
  </si>
  <si>
    <t>Johnston Health-Clayton</t>
  </si>
  <si>
    <t>100 Kellie Dr</t>
  </si>
  <si>
    <t>Smithfield</t>
  </si>
  <si>
    <t>Johnston Health-Smithfield</t>
  </si>
  <si>
    <t>J-8268-08</t>
  </si>
  <si>
    <t>Raleigh Radiology Clayton</t>
  </si>
  <si>
    <t>166 Springbrook Ave</t>
  </si>
  <si>
    <t>Clayton</t>
  </si>
  <si>
    <t>Pinnacle Health Service of North carolina, LLC</t>
  </si>
  <si>
    <t>J-005901-98</t>
  </si>
  <si>
    <t>Central Carolina Hospital</t>
  </si>
  <si>
    <t>UNC Lenoir Health Care</t>
  </si>
  <si>
    <t>F-008081-08; F011440-17</t>
  </si>
  <si>
    <t>Atrium Health Lincoln</t>
  </si>
  <si>
    <t>A-007197-05</t>
  </si>
  <si>
    <t>Highlands-Cashiers Hospital</t>
  </si>
  <si>
    <t>Duke LifePoint Harris Regional at Franklin Med</t>
  </si>
  <si>
    <t>55 Holly Springs Park Drive</t>
  </si>
  <si>
    <t>Harris Regional at Franklin Med</t>
  </si>
  <si>
    <t>A-006828-03</t>
  </si>
  <si>
    <t>Angel Medical Center</t>
  </si>
  <si>
    <t>Martin General Hospital</t>
  </si>
  <si>
    <t>310 S. McCaskey Road</t>
  </si>
  <si>
    <t>Williamston</t>
  </si>
  <si>
    <t>Blue Ridge Marion</t>
  </si>
  <si>
    <t>2293 Sugar Hill Road</t>
  </si>
  <si>
    <t>Marion</t>
  </si>
  <si>
    <t>C-007304-05</t>
  </si>
  <si>
    <t>Mission Hospital McDowell</t>
  </si>
  <si>
    <t>9848 North Tryon</t>
  </si>
  <si>
    <t>Charlotte</t>
  </si>
  <si>
    <t>F-006379-01; F-008688-11</t>
  </si>
  <si>
    <t>Novant Health Matthews Medical Center</t>
  </si>
  <si>
    <t>Carolina Neurosurgery &amp; Spine</t>
  </si>
  <si>
    <t>225 Baldwin Ave</t>
  </si>
  <si>
    <t>Novant Health Huntersville Medical Center</t>
  </si>
  <si>
    <t>10030 Gilead Road</t>
  </si>
  <si>
    <t>Huntersville</t>
  </si>
  <si>
    <t>F-6734-03</t>
  </si>
  <si>
    <t>Ballantyne</t>
  </si>
  <si>
    <t>14135 Ballantyne Commons Parkway Ste 100</t>
  </si>
  <si>
    <t>Carolina Neurology &amp; Spine Associates</t>
  </si>
  <si>
    <t>Charlotte Eye, Ear, Nose &amp; Throat</t>
  </si>
  <si>
    <t>6035 Fairview Road</t>
  </si>
  <si>
    <t>OrthoCarolina-Spine Center</t>
  </si>
  <si>
    <t>2001 Randolph Road</t>
  </si>
  <si>
    <t>Novant Health Imaging University</t>
  </si>
  <si>
    <t>8401 Medical Plaza Drive ste#110</t>
  </si>
  <si>
    <t>F-7987-07</t>
  </si>
  <si>
    <t>OrthoCarolina Huntersville</t>
  </si>
  <si>
    <t>10030 Gilead Rd</t>
  </si>
  <si>
    <t>OrthoCarolina Matthews</t>
  </si>
  <si>
    <t>710 Park Center Drive</t>
  </si>
  <si>
    <t>Matthews</t>
  </si>
  <si>
    <t>Carolina Neurological Clinic</t>
  </si>
  <si>
    <t>3541 Randolph Road, Suite 101</t>
  </si>
  <si>
    <t>OrthoCarolina Mobile Spine</t>
  </si>
  <si>
    <t>F-11182-16</t>
  </si>
  <si>
    <t>Carolinas Imaging Services-Huntersville</t>
  </si>
  <si>
    <t>16455 Statesville Road Suite 110-A</t>
  </si>
  <si>
    <t>F-005919-98</t>
  </si>
  <si>
    <t>Atrium Health University City</t>
  </si>
  <si>
    <t>Novant Health Mint Hill Medical Center</t>
  </si>
  <si>
    <t>Carolinas Medical Center - Mercy</t>
  </si>
  <si>
    <t>F-8106-08</t>
  </si>
  <si>
    <t>Carolina Neurosugery &amp; Spine Associates</t>
  </si>
  <si>
    <t>F-005918-98</t>
  </si>
  <si>
    <t>Carolinas Imaging Services-Southpark</t>
  </si>
  <si>
    <t>4525 Cameron Valley Pkwy Suite 1000</t>
  </si>
  <si>
    <t>F-5748-97</t>
  </si>
  <si>
    <t>Novant Health Imaging Ballantyne</t>
  </si>
  <si>
    <t>14215 Ballantyne Corporate Place Ste # 140</t>
  </si>
  <si>
    <t>Presbyterian Ambulatory Holdings, LLC</t>
  </si>
  <si>
    <t>F-10287-14</t>
  </si>
  <si>
    <t>OrthoCarolina Ballantyne</t>
  </si>
  <si>
    <t>15825 Ballantyne Medical Place</t>
  </si>
  <si>
    <t>Novant Health Presbyterian Medical Center-Novant Health Imaging Museum</t>
  </si>
  <si>
    <t>Novant Health Presbyterian Medical Center-Charlotte Orthopedic Hospital</t>
  </si>
  <si>
    <t>Novant Health Imaging Steele Creek</t>
  </si>
  <si>
    <t>13557 Steelecroft Parkway Ste#1100</t>
  </si>
  <si>
    <t>F-005580-97; F-008237-08/F-001184-16</t>
  </si>
  <si>
    <t>F-006830-03; F-011425-17</t>
  </si>
  <si>
    <t>Atrium Health Pineville</t>
  </si>
  <si>
    <t>Atrium Health Kenilworth Diagnostic Center #1</t>
  </si>
  <si>
    <t>F-002332-85</t>
  </si>
  <si>
    <t>Novant Health Presbyterian Medical Center-Main</t>
  </si>
  <si>
    <t>F-050755</t>
  </si>
  <si>
    <t>Carolinas Imaging Services-Ballantyne</t>
  </si>
  <si>
    <t>15110 John J Delaney Drive Suite 130</t>
  </si>
  <si>
    <t>F-7068-04</t>
  </si>
  <si>
    <t>Novant Health Imaging South Park</t>
  </si>
  <si>
    <t>6324 Fairview Road, Suite 120A</t>
  </si>
  <si>
    <t>Mecklenburg Diagnostic Imaging, LLC</t>
  </si>
  <si>
    <t>Novant Health Matthew Medical Center</t>
  </si>
  <si>
    <t>1500 Matthews Township Pkwy</t>
  </si>
  <si>
    <t>Novant Health Ballantyne</t>
  </si>
  <si>
    <t>14215 Ballantyne Corporate Place Ste#140</t>
  </si>
  <si>
    <t>Novant Health Imaging - Steele Creek</t>
  </si>
  <si>
    <t>13557 Steelcroft Parkway Ste#100</t>
  </si>
  <si>
    <t>Carolinas Medical Center - Main</t>
  </si>
  <si>
    <t>J-6698-02</t>
  </si>
  <si>
    <t>OrthoCarolina Spine Center</t>
  </si>
  <si>
    <t>D-006866-03</t>
  </si>
  <si>
    <t>Blue Ridge Regional Hospital</t>
  </si>
  <si>
    <t>First Health Montgomery Memorial Hospital</t>
  </si>
  <si>
    <t>520 Allen Street</t>
  </si>
  <si>
    <t>Troy</t>
  </si>
  <si>
    <t>H-6845-03</t>
  </si>
  <si>
    <t>Pinehurst Surgical Clinic PA</t>
  </si>
  <si>
    <t>35 Memorial Drive</t>
  </si>
  <si>
    <t>Pinehurst</t>
  </si>
  <si>
    <t>H-005602-97; H-006846-03; H-007097-04</t>
  </si>
  <si>
    <t>FirstHealth Moore Regional Hospital</t>
  </si>
  <si>
    <t>H-8365-09</t>
  </si>
  <si>
    <t>Southern Pines Diagnostic Imaging</t>
  </si>
  <si>
    <t>355 South Bennet Street</t>
  </si>
  <si>
    <t>Southern Pines</t>
  </si>
  <si>
    <t>Triad Imaging, LLC</t>
  </si>
  <si>
    <t>L-005908-98</t>
  </si>
  <si>
    <t>Nash General Hospital</t>
  </si>
  <si>
    <t>Granfathered</t>
  </si>
  <si>
    <t>Boice Willis Clinic</t>
  </si>
  <si>
    <t>901 N. Winstead Ave</t>
  </si>
  <si>
    <t>Rocky Mount</t>
  </si>
  <si>
    <t>Carolina Regional Orthopaedics</t>
  </si>
  <si>
    <t>110 Patrick Court</t>
  </si>
  <si>
    <t>0-7259-05</t>
  </si>
  <si>
    <t>EmergeOrtho PA</t>
  </si>
  <si>
    <t>3787 Shipyard Blvd</t>
  </si>
  <si>
    <t>Wilmington</t>
  </si>
  <si>
    <t>O-006212-00</t>
  </si>
  <si>
    <t>New Hanover Regional Medical Center-Brunswick Forest</t>
  </si>
  <si>
    <t>New Hanover Regional Medical Center-Military Cutoff</t>
  </si>
  <si>
    <t>New Hanover Regional Medical Center-North Campus</t>
  </si>
  <si>
    <t>New Hanover Regional Medical Center-Orthopedic Hospital</t>
  </si>
  <si>
    <t>New Hanover Regional Medical Center-Main Campus</t>
  </si>
  <si>
    <t>8115 Market Street</t>
  </si>
  <si>
    <t>Delaney Radiologists</t>
  </si>
  <si>
    <t>1025 Medical Center Drive</t>
  </si>
  <si>
    <t>0-11063-15</t>
  </si>
  <si>
    <t>Wilmington Health</t>
  </si>
  <si>
    <t>1202 Medical Center Dr.</t>
  </si>
  <si>
    <t>Wilmington Health, PLLC</t>
  </si>
  <si>
    <t>New Hanover Regional Medical Center</t>
  </si>
  <si>
    <t>1135 Military Cutoff #102</t>
  </si>
  <si>
    <t>New Hanover Regional Medical Center-Medical Mall</t>
  </si>
  <si>
    <t>0-7254-05</t>
  </si>
  <si>
    <t>Porter's Neck Imaging, LLC</t>
  </si>
  <si>
    <t>2800 Ashton Drive Suite 102</t>
  </si>
  <si>
    <t>New Hanover Reg. Med-Health</t>
  </si>
  <si>
    <t>151 Scotts Hill Medical Drive</t>
  </si>
  <si>
    <t>New Hanover Reg. Med-Health &amp; Diagnostic</t>
  </si>
  <si>
    <t>New Hanover Regional Medical</t>
  </si>
  <si>
    <t>Diagnostic Imaging Partners</t>
  </si>
  <si>
    <t>2000 Brabham Ave</t>
  </si>
  <si>
    <t>Jacksonville</t>
  </si>
  <si>
    <t>P-7324-05</t>
  </si>
  <si>
    <t>Coastal Diagnostic Imaging</t>
  </si>
  <si>
    <t>3606 Henderson Drive</t>
  </si>
  <si>
    <t>Onslow Memorial Hospital</t>
  </si>
  <si>
    <t>P-8326-09</t>
  </si>
  <si>
    <t>Wake Radiology</t>
  </si>
  <si>
    <t>110 S. Estes Dr.</t>
  </si>
  <si>
    <t>Chapell Hill</t>
  </si>
  <si>
    <t>Chapel Hill Diagnostic Imaging, LLC</t>
  </si>
  <si>
    <t>University of North Carolina Hospitals- Hillsborough</t>
  </si>
  <si>
    <t>University of North Carolina Hospitals-Imaging Center</t>
  </si>
  <si>
    <t>University of North Carolina Hospitals- Medical Center</t>
  </si>
  <si>
    <t>UNC-Hospital-Hillsborough Campus</t>
  </si>
  <si>
    <t>430 Waterstone Drive</t>
  </si>
  <si>
    <t>Hillsborough</t>
  </si>
  <si>
    <t>UNC Hospital-Hillsborough</t>
  </si>
  <si>
    <t>UNC Hospital Imaging &amp; Spine Center</t>
  </si>
  <si>
    <t>1350 Raleigh Rd</t>
  </si>
  <si>
    <t>Chapel Hill</t>
  </si>
  <si>
    <t>Pasquotank/Camden/Currituck/Perquimans</t>
  </si>
  <si>
    <t>R-007623-06</t>
  </si>
  <si>
    <t>Sentara Albemarle Medical Center</t>
  </si>
  <si>
    <t>R-6293-00</t>
  </si>
  <si>
    <t>1144 North Road St.</t>
  </si>
  <si>
    <t>Elizabeth City</t>
  </si>
  <si>
    <t>Pender Memorial Hospital</t>
  </si>
  <si>
    <t>507 East Fremont Street</t>
  </si>
  <si>
    <t>Burgaw</t>
  </si>
  <si>
    <t>7910 Hwy 117 south</t>
  </si>
  <si>
    <t>Rocky Point</t>
  </si>
  <si>
    <t>Person Memorial Hospital</t>
  </si>
  <si>
    <t>Pitt/Greene/Hyde/Tyrrell</t>
  </si>
  <si>
    <t>Physicians East P.A.</t>
  </si>
  <si>
    <t>1850 W. Arlington Blvd.</t>
  </si>
  <si>
    <t>Greenville</t>
  </si>
  <si>
    <t>King's Medical Group</t>
  </si>
  <si>
    <t>Orthopaedics East, Inc.</t>
  </si>
  <si>
    <t>810 WH Smith Blvd</t>
  </si>
  <si>
    <t>Greenville MRI LLC</t>
  </si>
  <si>
    <t>2101 W. Arlington Blvd Suite 110</t>
  </si>
  <si>
    <t>Greenville MRI, LLC</t>
  </si>
  <si>
    <t>ECU Physicians MRI</t>
  </si>
  <si>
    <t>402 Bowman Gray Dr</t>
  </si>
  <si>
    <t>Brody School of Medicine at East Carolina University</t>
  </si>
  <si>
    <t>Q-005898-98; Q-006709-02; Q-007658-06; Q-008671-11</t>
  </si>
  <si>
    <t>Vidant Medical Center</t>
  </si>
  <si>
    <t>2101 W. Arlington Blvd. Suite 110</t>
  </si>
  <si>
    <t>St. Luke's Hospital</t>
  </si>
  <si>
    <t>101 Hospital Drive</t>
  </si>
  <si>
    <t>G-10355-14</t>
  </si>
  <si>
    <t>MRI Asheboro</t>
  </si>
  <si>
    <t>237 N Fayetteville St. Suite B</t>
  </si>
  <si>
    <t>Asheboro</t>
  </si>
  <si>
    <t>MRI of Asheboro</t>
  </si>
  <si>
    <t>G-006817-03; G-008342-09</t>
  </si>
  <si>
    <t>Randolph Hospital</t>
  </si>
  <si>
    <t>H-011629-18 - relocate MRI from FirstHealthMoore Regional Hospital-Hamlet (closed)</t>
  </si>
  <si>
    <t>FirstHealth Moore Regional Hospital - Richmond</t>
  </si>
  <si>
    <t>FirstHealth Moore Regional Hospital-Richmond</t>
  </si>
  <si>
    <t>925 S. Long St.</t>
  </si>
  <si>
    <t>N-005496-96; N-006606-02</t>
  </si>
  <si>
    <t>Southeastern Regional Medical Center</t>
  </si>
  <si>
    <t>G-006297-00</t>
  </si>
  <si>
    <t>UNC Rockingham Health Care</t>
  </si>
  <si>
    <t>G-006691-02</t>
  </si>
  <si>
    <t>Annie Penn Hospital</t>
  </si>
  <si>
    <t>Novant Health Rowan Medical Center-Novant Health Imaging</t>
  </si>
  <si>
    <t>Novant Health Rowan Medical Center-Main</t>
  </si>
  <si>
    <t>C-006229-00; C-007298-05; C-008313-09</t>
  </si>
  <si>
    <t>Rutherford Regional Medical Center</t>
  </si>
  <si>
    <t>M-007218-05</t>
  </si>
  <si>
    <t>Sampson Regional Medical Center</t>
  </si>
  <si>
    <t>OrthoCarolina PA</t>
  </si>
  <si>
    <t>1604 Medical Drive</t>
  </si>
  <si>
    <t>Laurinburg</t>
  </si>
  <si>
    <t>N-007805-07</t>
  </si>
  <si>
    <t>Scotland Memorial Hospital</t>
  </si>
  <si>
    <t>F-007461-06</t>
  </si>
  <si>
    <t>Atrium Health Stanly</t>
  </si>
  <si>
    <t>Atrium Health-West Stanly Imaging</t>
  </si>
  <si>
    <t>103 Stanly Parkway Suite E</t>
  </si>
  <si>
    <t>Locust</t>
  </si>
  <si>
    <t>G-006569-02; G-008115-08</t>
  </si>
  <si>
    <t>Northern Hospital of Surry County</t>
  </si>
  <si>
    <t>G-006792-03</t>
  </si>
  <si>
    <t>Hugh Chatham Memorial Hospital</t>
  </si>
  <si>
    <t>B-007019-04</t>
  </si>
  <si>
    <t>Transylvania Regional Hospital</t>
  </si>
  <si>
    <t>F-005920-98; F-011536-18</t>
  </si>
  <si>
    <t>Atrium Health Union</t>
  </si>
  <si>
    <t>OrthoCarolina-Monroe</t>
  </si>
  <si>
    <t>703 Comfort Lane</t>
  </si>
  <si>
    <t>Monroe</t>
  </si>
  <si>
    <t>PIC - Monroe</t>
  </si>
  <si>
    <t>2000 Wellness Blvd. Suite 110</t>
  </si>
  <si>
    <t>F-006972-03</t>
  </si>
  <si>
    <t>Carolinas Healthcare Imaging Services-Indian Trail</t>
  </si>
  <si>
    <t>6030 Highway 74, Suite C</t>
  </si>
  <si>
    <t>Indian Trail</t>
  </si>
  <si>
    <t>Vance/Warren</t>
  </si>
  <si>
    <t>857 South Beckford Dr. Ste # E</t>
  </si>
  <si>
    <t>K-006527-01; K-007839-07</t>
  </si>
  <si>
    <t>Maria Parham Medical Center</t>
  </si>
  <si>
    <t>Cary Ortho</t>
  </si>
  <si>
    <t>1120 SE Cary Pkwy# 100</t>
  </si>
  <si>
    <t>Cary</t>
  </si>
  <si>
    <t>J-7756-06</t>
  </si>
  <si>
    <t>Raleigh Orthopaedic Clinic</t>
  </si>
  <si>
    <t>1305 Timber Drive</t>
  </si>
  <si>
    <t>Garner</t>
  </si>
  <si>
    <t>Raleigh Orthopaedic Clinic, PA</t>
  </si>
  <si>
    <t>Raleigh Neurosurgical Clinic</t>
  </si>
  <si>
    <t>5838 Six Forks Rd.</t>
  </si>
  <si>
    <t>Raleigh</t>
  </si>
  <si>
    <t>Orthopaedic Specialists of NC</t>
  </si>
  <si>
    <t>11200 Governer Manly Way</t>
  </si>
  <si>
    <t>EmergeOrtho, P.A.</t>
  </si>
  <si>
    <t>11550 Common Oaks</t>
  </si>
  <si>
    <t>Raleigh Radiology Wake Forest</t>
  </si>
  <si>
    <t>839 Durham Rd</t>
  </si>
  <si>
    <t>Wake Forest</t>
  </si>
  <si>
    <t>J5783-97</t>
  </si>
  <si>
    <t>Wake Radiology MRI</t>
  </si>
  <si>
    <t>3811 Merton Dr.</t>
  </si>
  <si>
    <t>WR Imaging, LLC (formerly Raleigh MRI Center)</t>
  </si>
  <si>
    <t>Raleigh Radiology Cedarhurst</t>
  </si>
  <si>
    <t>1212 Cedarhurst Drive</t>
  </si>
  <si>
    <t>Duke Health Raleigh Hospital</t>
  </si>
  <si>
    <t>3400 Executive Drive</t>
  </si>
  <si>
    <t>115 Kildaire Park Dr</t>
  </si>
  <si>
    <t>5838 Six Forks Road</t>
  </si>
  <si>
    <t>Raleigh Radiology - Brier Creek</t>
  </si>
  <si>
    <t>8851 Ellstree Lane Suite 100</t>
  </si>
  <si>
    <t>Foundations Health Mobile Imaging, LLC</t>
  </si>
  <si>
    <t>1120 SE Cary Parkway #100</t>
  </si>
  <si>
    <t>10880 Durant Road</t>
  </si>
  <si>
    <t>Duke Medical Raleigh Hospital</t>
  </si>
  <si>
    <t>3000 Rogers Road</t>
  </si>
  <si>
    <t>3001 Edwards Mill Rd</t>
  </si>
  <si>
    <t>Raleigh Orthopedic</t>
  </si>
  <si>
    <t>3001 Edwards Mill</t>
  </si>
  <si>
    <t>Wake Radiology Diagnostic Imaging</t>
  </si>
  <si>
    <t>300 Asheville Avenue</t>
  </si>
  <si>
    <t>J-11757-19</t>
  </si>
  <si>
    <t>The Bone and Joint Surgery Clinic</t>
  </si>
  <si>
    <t>3801 Wake Forest Rd. #220</t>
  </si>
  <si>
    <t>J-7012-04</t>
  </si>
  <si>
    <t>Wake Radiology Wake Forest</t>
  </si>
  <si>
    <t>3150 Rogers Rd., #115</t>
  </si>
  <si>
    <t>WR Imaging, LLC- Mobile MRI 1</t>
  </si>
  <si>
    <t>3001 Edward Mills</t>
  </si>
  <si>
    <t>WakeMed-Raleigh Medical Park</t>
  </si>
  <si>
    <t>23 Sunnybrook Road</t>
  </si>
  <si>
    <t>Raleigh Radiology-Fuquay Varina</t>
  </si>
  <si>
    <t>601 Attain Street</t>
  </si>
  <si>
    <t>Fuquay Varina</t>
  </si>
  <si>
    <t>WakeMed Cary Hospital</t>
  </si>
  <si>
    <t>Rex Hospital-Main</t>
  </si>
  <si>
    <t>WR Imaging, LLC</t>
  </si>
  <si>
    <t>WakeMed Garner Healthplex</t>
  </si>
  <si>
    <t>Wake Radiology-Garner</t>
  </si>
  <si>
    <t>300 Health Park Dr.</t>
  </si>
  <si>
    <t>WakeMed North</t>
  </si>
  <si>
    <t>J-7289-05</t>
  </si>
  <si>
    <t>Pinnacle Health Services Of North Carolina, LLC</t>
  </si>
  <si>
    <t>400 US Hwy 70 East</t>
  </si>
  <si>
    <t>J-11291-17</t>
  </si>
  <si>
    <t>Wake Radiology Rex Wakefield</t>
  </si>
  <si>
    <t>11200 Governor Manly Way #106</t>
  </si>
  <si>
    <t>WR Imaging, LLC-Mobile MRI 2</t>
  </si>
  <si>
    <t>Wake Radiology Rex Holly Springs</t>
  </si>
  <si>
    <t>781 Avent Ferry Road</t>
  </si>
  <si>
    <t>Holly Springs</t>
  </si>
  <si>
    <t>Wake Radiology Fuquay Varina</t>
  </si>
  <si>
    <t>7636 Purfoy Rd, #200</t>
  </si>
  <si>
    <t>Wake Radiology Cary</t>
  </si>
  <si>
    <t>300 Asheville Ave, #180</t>
  </si>
  <si>
    <t>WR Imaging, LLC-Mobile MRI 1</t>
  </si>
  <si>
    <t>910 W Williams St</t>
  </si>
  <si>
    <t>Apex</t>
  </si>
  <si>
    <t>Grandfathered; J-008529-10</t>
  </si>
  <si>
    <t>Duke Raleigh Hospital</t>
  </si>
  <si>
    <t>Raleigh Neurology Imaging, PLLC</t>
  </si>
  <si>
    <t>1520 Sunday Drive</t>
  </si>
  <si>
    <t>3100 Duraleigh Rd</t>
  </si>
  <si>
    <t>Rex Hospital - Wakefield</t>
  </si>
  <si>
    <t>Raleigh Radiology - Cary*</t>
  </si>
  <si>
    <t>Raleigh Radiology - Wake</t>
  </si>
  <si>
    <t>3200 Blue Ridge Rd.</t>
  </si>
  <si>
    <t>WakeMed Raleigh Medical Park</t>
  </si>
  <si>
    <t>J0911167-16</t>
  </si>
  <si>
    <t>Duke Radiology Holly Springs</t>
  </si>
  <si>
    <t>WakeMed-Apex Healthplex</t>
  </si>
  <si>
    <t>120 Healthplex Way</t>
  </si>
  <si>
    <t>Raleigh Radiology-Brier Creek</t>
  </si>
  <si>
    <t>8851 Ellstree Lane Ste#100</t>
  </si>
  <si>
    <t>Rex Hospital-UNC Rex Health Care of Cary</t>
  </si>
  <si>
    <t>Raleigh Radiology Cary</t>
  </si>
  <si>
    <t>150 Parkway Office Court</t>
  </si>
  <si>
    <t>WakeMed-New Bern Avenue</t>
  </si>
  <si>
    <t>WakeMed Apex Healthplex</t>
  </si>
  <si>
    <t>Raleigh Neurology Associates, P.A.</t>
  </si>
  <si>
    <t>1540 Sunday Drive</t>
  </si>
  <si>
    <t>D-006652-02</t>
  </si>
  <si>
    <t>Watauga Medical Center</t>
  </si>
  <si>
    <t>AppMedical Services</t>
  </si>
  <si>
    <t>1200 State Farm Road</t>
  </si>
  <si>
    <t>Boone</t>
  </si>
  <si>
    <t>336 Deerfield Road</t>
  </si>
  <si>
    <t>P-006889-03; P-007447-05</t>
  </si>
  <si>
    <t>Wayne Memorial Hospital, Inc.</t>
  </si>
  <si>
    <t>D-005911-98</t>
  </si>
  <si>
    <t>Wilkes Regional Medical Center</t>
  </si>
  <si>
    <t>1803 Forest Hills Rd</t>
  </si>
  <si>
    <t>Vidant Health Plex Wilson</t>
  </si>
  <si>
    <t>3724 Raleigh Rd</t>
  </si>
  <si>
    <t>Wilson Medical Center</t>
  </si>
  <si>
    <t>freestand</t>
  </si>
  <si>
    <t>mobile</t>
  </si>
  <si>
    <t>hospital</t>
  </si>
  <si>
    <t>new</t>
  </si>
  <si>
    <t>no service</t>
  </si>
  <si>
    <t>Legacy</t>
  </si>
  <si>
    <t>UNC Burlington</t>
  </si>
  <si>
    <t>G-011999-20</t>
  </si>
  <si>
    <t>DRI Burlington</t>
  </si>
  <si>
    <t>1602 Huffman Mill Road</t>
  </si>
  <si>
    <t>J-008453-09</t>
  </si>
  <si>
    <t>G-007038-04 for first 2 weeks then Legacy unit when it was exchanged with ESP66</t>
  </si>
  <si>
    <t>1225 Huffman Mill Rd</t>
  </si>
  <si>
    <t>F-007040-04</t>
  </si>
  <si>
    <t xml:space="preserve"> M-006605-02</t>
  </si>
  <si>
    <t>EmergeOrtho Shallotte</t>
  </si>
  <si>
    <t>O-006434-01</t>
  </si>
  <si>
    <t>O-007001-04</t>
  </si>
  <si>
    <t>Pardee Hospital Ortho</t>
  </si>
  <si>
    <t>Margaret Pardee Hospital</t>
  </si>
  <si>
    <t>21 Turtle Creek</t>
  </si>
  <si>
    <t>B-004178-90</t>
  </si>
  <si>
    <t>B-005492-96</t>
  </si>
  <si>
    <t>B-006440-01</t>
  </si>
  <si>
    <t>B-006646-01</t>
  </si>
  <si>
    <t>Pardee Hospital</t>
  </si>
  <si>
    <t>B-0012035-21</t>
  </si>
  <si>
    <t>Mission Imaging Services Asheville</t>
  </si>
  <si>
    <t>E-008230-80</t>
  </si>
  <si>
    <t>EmergeOrtho-Morganton</t>
  </si>
  <si>
    <t>E-007066-04</t>
  </si>
  <si>
    <t>Blue Ridge Radiology- Hickory</t>
  </si>
  <si>
    <t>F-007859</t>
  </si>
  <si>
    <t>F-005916-98</t>
  </si>
  <si>
    <t>Novant Health Imaging Cabarrus formerly Cabarrus Diagnostic Imaging, LLC</t>
  </si>
  <si>
    <t>Carolina Neurosurgery &amp; Spine Assoc.</t>
  </si>
  <si>
    <t>EmergeOrtho-Lenoir</t>
  </si>
  <si>
    <t>P-008049-03</t>
  </si>
  <si>
    <t>G-007065-04</t>
  </si>
  <si>
    <t>Novant Health Hickory</t>
  </si>
  <si>
    <t>1985 Tate Blve, Ste 600</t>
  </si>
  <si>
    <t>Forsyth Medical Hospital</t>
  </si>
  <si>
    <t>G-006271-00</t>
  </si>
  <si>
    <t>OrthoCarolina Hickory Orthopaedic Center</t>
  </si>
  <si>
    <t>214 18th Street</t>
  </si>
  <si>
    <t>475 Progress Blvd.</t>
  </si>
  <si>
    <t>G-007038-04</t>
  </si>
  <si>
    <t>OrthoCarolina-( Miller Orthopedic-Shelby)</t>
  </si>
  <si>
    <t>P-008108-08</t>
  </si>
  <si>
    <t>P-006764-03</t>
  </si>
  <si>
    <t>M-005899-98</t>
  </si>
  <si>
    <t>M-007924-07</t>
  </si>
  <si>
    <t>Davie County Hospital</t>
  </si>
  <si>
    <t>Duplin General Hospital</t>
  </si>
  <si>
    <t>401 N. Main</t>
  </si>
  <si>
    <t>Q-006884-03</t>
  </si>
  <si>
    <t>J-006665-02</t>
  </si>
  <si>
    <t>Durham Diagnostic Imaging-Durham SouthPoint</t>
  </si>
  <si>
    <t>5107 SouthPark Drive</t>
  </si>
  <si>
    <t>J-007031-04</t>
  </si>
  <si>
    <t>J-008107-08</t>
  </si>
  <si>
    <t>EmergeOrtho Southpoint</t>
  </si>
  <si>
    <t>J-011913-20</t>
  </si>
  <si>
    <t>Duke Health Arringdon</t>
  </si>
  <si>
    <t>Duke Health</t>
  </si>
  <si>
    <t>J-006760-03</t>
  </si>
  <si>
    <t>Durham Diagnostic Imaging, LLC (Independence Park)</t>
  </si>
  <si>
    <t>Legacy; J-006207-00</t>
  </si>
  <si>
    <t>G-007723-06</t>
  </si>
  <si>
    <t>445 Pine View Drive STE 220</t>
  </si>
  <si>
    <t>Wake Forest Baptist Health Outpatient Imaging</t>
  </si>
  <si>
    <t>Legacy; G-007387-05</t>
  </si>
  <si>
    <t>Piedmont Imaging</t>
  </si>
  <si>
    <t>185 Kimel Park Drive, Ste 100</t>
  </si>
  <si>
    <t>265 Executive Park Blvd.</t>
  </si>
  <si>
    <t>G-007780-07</t>
  </si>
  <si>
    <t>265 Executive Park Blvd</t>
  </si>
  <si>
    <t>OrthoCarolina Winston</t>
  </si>
  <si>
    <t>170 Kimel Park Drive</t>
  </si>
  <si>
    <t>G-007601-06</t>
  </si>
  <si>
    <t>Novant Health Breast Clinic</t>
  </si>
  <si>
    <t>2025 Frontis Plaza Blvd</t>
  </si>
  <si>
    <t>F-011760-19</t>
  </si>
  <si>
    <t>G-006893-03</t>
  </si>
  <si>
    <t>Maria Parham Health Franklin</t>
  </si>
  <si>
    <t>F-008000-07</t>
  </si>
  <si>
    <t>MRI Specialists of the Carolinas</t>
  </si>
  <si>
    <t>F-008793-12</t>
  </si>
  <si>
    <t>OrthoCarolina, P. A.</t>
  </si>
  <si>
    <t>F-005723-97</t>
  </si>
  <si>
    <t>CaroMont Regional Hospital - The Diagnostic Center</t>
  </si>
  <si>
    <t>Southeastern Orthopaedic Specialists PA</t>
  </si>
  <si>
    <t>1130 N. Church St</t>
  </si>
  <si>
    <t>G-007064-04</t>
  </si>
  <si>
    <t>Premier Imaging</t>
  </si>
  <si>
    <t>4515 Premier Drive</t>
  </si>
  <si>
    <t>High Point Regional Health System</t>
  </si>
  <si>
    <t>404 Westwood Avenue</t>
  </si>
  <si>
    <t>G-006952-03</t>
  </si>
  <si>
    <t>G-011986-20</t>
  </si>
  <si>
    <t>Southeastern Orthopaedic Specialist</t>
  </si>
  <si>
    <t>1130 N. Church Street</t>
  </si>
  <si>
    <t>Guilford Neurologic Associates (GNA)</t>
  </si>
  <si>
    <t>912 Third Street Ste# 101</t>
  </si>
  <si>
    <t>G-007269-05</t>
  </si>
  <si>
    <t>WFHN Imaging</t>
  </si>
  <si>
    <t>G-008347-09</t>
  </si>
  <si>
    <t>130 North Church Street Suite 200</t>
  </si>
  <si>
    <t>Novant Health Imaging Triad (Triad Imaging, LLC)</t>
  </si>
  <si>
    <t>Carolina Regional Radiology-Angier</t>
  </si>
  <si>
    <t>First Health Moore Regional Hospital-Hoke</t>
  </si>
  <si>
    <t>J-007008-04</t>
  </si>
  <si>
    <t>F-007164-04</t>
  </si>
  <si>
    <t>Mooresville Diagnostic Imaging</t>
  </si>
  <si>
    <t>118 Gateway Blvd., Ste E</t>
  </si>
  <si>
    <t>Presbyterian Mobile Imaging</t>
  </si>
  <si>
    <t>118 Gateway Blvd, Ste E</t>
  </si>
  <si>
    <t>F-006626-02</t>
  </si>
  <si>
    <t>Jacksonville Diagnostic Imaging</t>
  </si>
  <si>
    <t>F-006957-03</t>
  </si>
  <si>
    <t>Piedmont HealthCare, PA</t>
  </si>
  <si>
    <t>700 Sullivan Rd</t>
  </si>
  <si>
    <t>J-082608-08</t>
  </si>
  <si>
    <t>Cardinal Points Imaging of the Carolinas Clayton</t>
  </si>
  <si>
    <t>First Health Lee Campus</t>
  </si>
  <si>
    <t>2919 Beechtree Drive</t>
  </si>
  <si>
    <t>Sanford</t>
  </si>
  <si>
    <t>F-012064-21</t>
  </si>
  <si>
    <t>Carolinas Imaging Services – Denver</t>
  </si>
  <si>
    <t>Harris Regional Hospital at Franklin</t>
  </si>
  <si>
    <t>310 S. McCaskey Rd</t>
  </si>
  <si>
    <t>Blue Ridge Radiology- Marion</t>
  </si>
  <si>
    <t>F-007068-04</t>
  </si>
  <si>
    <t>Novant Health Imaging- SouthPark</t>
  </si>
  <si>
    <t>6324 Fairview Road, Ste# 120A</t>
  </si>
  <si>
    <t>Mecklenburg Diagnostic Imaging, LLC NHI South Park</t>
  </si>
  <si>
    <t>F-011946-20</t>
  </si>
  <si>
    <t>Novant Health Imaging Southpark</t>
  </si>
  <si>
    <t>6324 Fairview Road, Suite 120</t>
  </si>
  <si>
    <t>Novant Health</t>
  </si>
  <si>
    <t>Novant Health Imaging - University</t>
  </si>
  <si>
    <t>8401 Medical Plaza Frive, Suite 100</t>
  </si>
  <si>
    <t>J-006698-02</t>
  </si>
  <si>
    <t>F-008106-08</t>
  </si>
  <si>
    <t>Carolina Neurosurgery &amp; Spine Associates-Charlotte</t>
  </si>
  <si>
    <t>F-011182-16</t>
  </si>
  <si>
    <t>16455 Statesville Road</t>
  </si>
  <si>
    <t>F-010287-14</t>
  </si>
  <si>
    <t>15825 Ballantyne Medical Place # 100</t>
  </si>
  <si>
    <t>F-007987-07</t>
  </si>
  <si>
    <t>10315 Hamptons Park Dr</t>
  </si>
  <si>
    <t>OrthoCarolina Randolph Spine Center</t>
  </si>
  <si>
    <t>F-005748-97</t>
  </si>
  <si>
    <t>F-050755-18</t>
  </si>
  <si>
    <t>15110 John J Delaney Drive</t>
  </si>
  <si>
    <t>2021 Need Determination</t>
  </si>
  <si>
    <t>Presbyterian Mobile MRI</t>
  </si>
  <si>
    <t>F-006734-03</t>
  </si>
  <si>
    <t>Carolina Neurosurgery &amp; Spine Associates</t>
  </si>
  <si>
    <t>6035 Fairview Rd</t>
  </si>
  <si>
    <t>8401 Medical Plaza Drive, Ste 110</t>
  </si>
  <si>
    <t>Novant Health Imaging - Ballantyne</t>
  </si>
  <si>
    <t>14215 Ballantyne Corporate Place, Ste 140</t>
  </si>
  <si>
    <t>13557 Steele Croft Parkway STE# 1100</t>
  </si>
  <si>
    <t>4525 Cameron Valley parkway</t>
  </si>
  <si>
    <t>First Health Montgomery (Troy) Memorial Hospital</t>
  </si>
  <si>
    <t>H-006845-03</t>
  </si>
  <si>
    <t>5 First Village Drive</t>
  </si>
  <si>
    <t>H-008365-09</t>
  </si>
  <si>
    <t>First Health Southern Pines</t>
  </si>
  <si>
    <t>EmergeOrtho Porters Neck</t>
  </si>
  <si>
    <t>O-011063-15</t>
  </si>
  <si>
    <t>O-007259-05</t>
  </si>
  <si>
    <t>O-007254-05</t>
  </si>
  <si>
    <t>P-007324-05</t>
  </si>
  <si>
    <t>P-008326-09</t>
  </si>
  <si>
    <t>G-010355-14</t>
  </si>
  <si>
    <t>MRI of Asheboro, LLC</t>
  </si>
  <si>
    <t>H-061004-99</t>
  </si>
  <si>
    <t>First Health of The Carolinas, Inc</t>
  </si>
  <si>
    <t>F-005829-98; F-006919-03; F-008314-09</t>
  </si>
  <si>
    <t>Novant Health Rowan Medical Center</t>
  </si>
  <si>
    <t>Atrium Health – West Stanly Imaging</t>
  </si>
  <si>
    <t>103 Stanly Parkway</t>
  </si>
  <si>
    <t>OrthoCarolina, P.A.</t>
  </si>
  <si>
    <t>Novant Health Imaging - Monroe</t>
  </si>
  <si>
    <t>2000 Wellness Blve., Suite 110</t>
  </si>
  <si>
    <t>2000 Wellness Blvd, Ste 110</t>
  </si>
  <si>
    <t>Carolinas Healthcare Imaging Services – Indian Trail</t>
  </si>
  <si>
    <t>6030 Highway 74</t>
  </si>
  <si>
    <t>Raleigh Radiology</t>
  </si>
  <si>
    <t>WakeMed Brier Creek Healthplex</t>
  </si>
  <si>
    <t>J-007605-06</t>
  </si>
  <si>
    <t>J-007012-04</t>
  </si>
  <si>
    <t>Duke Imaging Cary Parkway</t>
  </si>
  <si>
    <t>3700 NW Cary Parkway</t>
  </si>
  <si>
    <t>WR Imaging, LLC (formerly Raleigh MRI Center</t>
  </si>
  <si>
    <t>J-005783-97</t>
  </si>
  <si>
    <t>J-006368-01</t>
  </si>
  <si>
    <t>WakeMed</t>
  </si>
  <si>
    <t>J-011291-17</t>
  </si>
  <si>
    <t>Cary Orthopaedics</t>
  </si>
  <si>
    <t>Foundations Health Mobile Imaging</t>
  </si>
  <si>
    <t>1120 SE Cary Parkway, Ste#100</t>
  </si>
  <si>
    <t>Orthopedic Specialists of North Carolina</t>
  </si>
  <si>
    <t>112000 Governors Manly Way</t>
  </si>
  <si>
    <t>Legacy; J-008529-10</t>
  </si>
  <si>
    <t>Duke Imaging Heritage</t>
  </si>
  <si>
    <t>J-007756-06</t>
  </si>
  <si>
    <t>EmergeOrtho-Duraleigh</t>
  </si>
  <si>
    <t>Raleigh Radiology - Cary</t>
  </si>
  <si>
    <t>EmergeOrtho, P.A. Triangle Division</t>
  </si>
  <si>
    <t>EmergeOrtho-Apex</t>
  </si>
  <si>
    <t>910 W Williams St.</t>
  </si>
  <si>
    <t>Cardinal Points Imaging - Wake Forest</t>
  </si>
  <si>
    <t>839 Durham Road</t>
  </si>
  <si>
    <t>Cardinal Points Imaging of the Carolinas- Wake Forest</t>
  </si>
  <si>
    <t>J-007289-05</t>
  </si>
  <si>
    <t>Cardinal Points Imaging of the Carolinas Midtown</t>
  </si>
  <si>
    <t>Pinnacle Health Services</t>
  </si>
  <si>
    <t>J-011167-16</t>
  </si>
  <si>
    <t>Duke Imaging Holly Springs</t>
  </si>
  <si>
    <t>401 Irving Pkwy, Suite 120</t>
  </si>
  <si>
    <t>Duke University Health Systems, Inc.</t>
  </si>
  <si>
    <t>1101 Great Falls Court</t>
  </si>
  <si>
    <t>Knightdale</t>
  </si>
  <si>
    <t>1325 East Timber Drive</t>
  </si>
  <si>
    <t>Vidant Health Plex</t>
  </si>
  <si>
    <t>3724 Wilson Rd</t>
  </si>
  <si>
    <t>total capacity</t>
  </si>
  <si>
    <t>threshold</t>
  </si>
  <si>
    <t>fixed eq</t>
  </si>
  <si>
    <t>total scans</t>
  </si>
  <si>
    <t>calc1</t>
  </si>
  <si>
    <t>adj proj</t>
  </si>
  <si>
    <t>avg scans</t>
  </si>
  <si>
    <t>thresh</t>
  </si>
  <si>
    <t>need</t>
  </si>
  <si>
    <t>pop 2020</t>
  </si>
  <si>
    <t>pop 2023</t>
  </si>
  <si>
    <t>pop grow</t>
  </si>
  <si>
    <t>County</t>
  </si>
  <si>
    <t>Service Areas</t>
  </si>
  <si>
    <t>adj proj3</t>
  </si>
  <si>
    <t>Outpatient Without</t>
  </si>
  <si>
    <t>Outpatient With</t>
  </si>
  <si>
    <t>Inpatient Without</t>
  </si>
  <si>
    <t>Inpatient With</t>
  </si>
  <si>
    <t>nonneg pop</t>
  </si>
  <si>
    <t>number of weeks</t>
  </si>
  <si>
    <t>hours per week</t>
  </si>
  <si>
    <t>scans per hour</t>
  </si>
  <si>
    <t>Projection</t>
  </si>
  <si>
    <t>Negative Population Growth</t>
  </si>
  <si>
    <t>Projection Type</t>
  </si>
  <si>
    <t>Type</t>
  </si>
  <si>
    <t>Weight</t>
  </si>
  <si>
    <t xml:space="preserve"> Number of Fixed Scanners in Service Area</t>
  </si>
  <si>
    <t>Planning Threshold</t>
  </si>
  <si>
    <t>Adjusted Threshold</t>
  </si>
  <si>
    <t>0 = no projection; 1 = 3 year projection</t>
  </si>
  <si>
    <t>Needs</t>
  </si>
  <si>
    <t>Procedure Time (minutes)</t>
  </si>
  <si>
    <t>4+</t>
  </si>
  <si>
    <t>1 (30 min)</t>
  </si>
  <si>
    <t>1.4 (42 min)</t>
  </si>
  <si>
    <t>1.8 (54 min)</t>
  </si>
  <si>
    <t>Reference: Current Method</t>
  </si>
  <si>
    <t>Reference: Current Method - Scanners</t>
  </si>
  <si>
    <t xml:space="preserve"> Step 1. Calculation of  Adjusted Scans</t>
  </si>
  <si>
    <t>Step 2. Annual Scanner Operational Capacity</t>
  </si>
  <si>
    <t>Step 3. Projection Parameters</t>
  </si>
  <si>
    <t>Step 4. Planning Thresholds</t>
  </si>
  <si>
    <t>Step 5. Need Determinations</t>
  </si>
  <si>
    <t>Reference: Current Method -Adjusted Threshold</t>
  </si>
  <si>
    <t>Reference: Current Method -Planning Threshold</t>
  </si>
  <si>
    <t>Reference: Current Method-Weight (procedure time)</t>
  </si>
  <si>
    <t>Reporting Year (RY)
2019</t>
  </si>
  <si>
    <t>Reporting Year (RY)
2020</t>
  </si>
  <si>
    <t>1 = use negative growth; 0 = do not use if negative growth</t>
  </si>
  <si>
    <r>
      <t xml:space="preserve">enter </t>
    </r>
    <r>
      <rPr>
        <b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OR </t>
    </r>
    <r>
      <rPr>
        <b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(to reflect the number of data years)</t>
    </r>
  </si>
  <si>
    <t>Total</t>
  </si>
  <si>
    <r>
      <t xml:space="preserve">Once changes are made above, then re-filter the 'Needs' column
(Click on the funnel icon in cell </t>
    </r>
    <r>
      <rPr>
        <b/>
        <sz val="11"/>
        <color rgb="FF0070C0"/>
        <rFont val="Times New Roman"/>
        <family val="1"/>
      </rPr>
      <t>I</t>
    </r>
    <r>
      <rPr>
        <b/>
        <sz val="11"/>
        <color rgb="FF0070C0"/>
        <rFont val="Calibri"/>
        <family val="2"/>
        <scheme val="minor"/>
      </rPr>
      <t>18, then click OK)</t>
    </r>
  </si>
  <si>
    <t>Submitter =&gt;</t>
  </si>
  <si>
    <t>Submitted times (in minutes)</t>
  </si>
  <si>
    <t>Todd Smiley</t>
  </si>
  <si>
    <t>Tina Hinshaw</t>
  </si>
  <si>
    <t>Susan Hawkins</t>
  </si>
  <si>
    <t>Allison Farmer</t>
  </si>
  <si>
    <t>Issack Boru</t>
  </si>
  <si>
    <t>Kelli Collins</t>
  </si>
  <si>
    <t>Chris Murphy</t>
  </si>
  <si>
    <t>mean</t>
  </si>
  <si>
    <t>median</t>
  </si>
  <si>
    <t>min</t>
  </si>
  <si>
    <t>max</t>
  </si>
  <si>
    <t>Satish Mathan</t>
  </si>
  <si>
    <t>Atrium MRI Scenarios</t>
  </si>
  <si>
    <t>Scenario 1</t>
  </si>
  <si>
    <t>Times</t>
  </si>
  <si>
    <t>Capacity</t>
  </si>
  <si>
    <t>2019 Need</t>
  </si>
  <si>
    <t>2020 Need</t>
  </si>
  <si>
    <t>Current</t>
  </si>
  <si>
    <t>Scenario 2</t>
  </si>
  <si>
    <t>Scenario 3</t>
  </si>
  <si>
    <t>Scenario 4</t>
  </si>
  <si>
    <t>Scenario 5</t>
  </si>
  <si>
    <t>Scenario 6</t>
  </si>
  <si>
    <t>Scenario 7</t>
  </si>
  <si>
    <t>Scenario 8</t>
  </si>
  <si>
    <t>IP 48-65</t>
  </si>
  <si>
    <t>.4 and .75</t>
  </si>
  <si>
    <t>3 yr</t>
  </si>
  <si>
    <t>Chris Whitlow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</si>
</sst>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rgb="FF0070C0"/>
      <name val="Times New Roman"/>
      <family val="1"/>
    </font>
    <font>
      <sz val="11"/>
      <color rgb="FF0070C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5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4" borderId="0" xfId="0" applyFill="1" applyAlignment="1">
      <alignment horizontal="centerContinuous"/>
    </xf>
    <xf numFmtId="0" fontId="0" fillId="5" borderId="0" xfId="0" applyFill="1" applyAlignment="1">
      <alignment horizontal="centerContinuous"/>
    </xf>
    <xf numFmtId="0" fontId="3" fillId="6" borderId="1" xfId="1" applyFont="1" applyFill="1" applyBorder="1" applyAlignment="1">
      <alignment horizontal="center"/>
    </xf>
    <xf numFmtId="0" fontId="3" fillId="0" borderId="2" xfId="1" applyFont="1" applyBorder="1" applyAlignment="1">
      <alignment horizontal="center" wrapText="1"/>
    </xf>
    <xf numFmtId="0" fontId="3" fillId="0" borderId="2" xfId="1" applyFont="1" applyBorder="1" applyAlignment="1">
      <alignment horizontal="right" wrapText="1"/>
    </xf>
    <xf numFmtId="0" fontId="3" fillId="0" borderId="2" xfId="1" applyFont="1" applyBorder="1" applyAlignment="1">
      <alignment wrapText="1"/>
    </xf>
    <xf numFmtId="0" fontId="2" fillId="0" borderId="0" xfId="1"/>
    <xf numFmtId="0" fontId="3" fillId="6" borderId="1" xfId="2" applyFont="1" applyFill="1" applyBorder="1" applyAlignment="1">
      <alignment horizontal="center"/>
    </xf>
    <xf numFmtId="0" fontId="3" fillId="0" borderId="2" xfId="2" applyFont="1" applyBorder="1" applyAlignment="1">
      <alignment horizontal="center" wrapText="1"/>
    </xf>
    <xf numFmtId="0" fontId="3" fillId="0" borderId="2" xfId="2" applyFont="1" applyBorder="1" applyAlignment="1">
      <alignment horizontal="right" wrapText="1"/>
    </xf>
    <xf numFmtId="0" fontId="3" fillId="0" borderId="2" xfId="2" applyFont="1" applyBorder="1" applyAlignment="1">
      <alignment wrapText="1"/>
    </xf>
    <xf numFmtId="0" fontId="3" fillId="0" borderId="2" xfId="2" applyFont="1" applyBorder="1"/>
    <xf numFmtId="0" fontId="2" fillId="0" borderId="0" xfId="2"/>
    <xf numFmtId="0" fontId="0" fillId="7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2" xfId="2" applyFont="1" applyBorder="1" applyAlignment="1"/>
    <xf numFmtId="0" fontId="0" fillId="0" borderId="5" xfId="0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6" fillId="0" borderId="13" xfId="0" applyFont="1" applyBorder="1" applyAlignment="1">
      <alignment vertical="center" wrapText="1"/>
    </xf>
    <xf numFmtId="0" fontId="0" fillId="0" borderId="4" xfId="0" quotePrefix="1" applyBorder="1" applyAlignment="1">
      <alignment horizontal="center" wrapText="1"/>
    </xf>
    <xf numFmtId="0" fontId="0" fillId="0" borderId="0" xfId="0" applyAlignment="1">
      <alignment wrapText="1"/>
    </xf>
    <xf numFmtId="0" fontId="6" fillId="0" borderId="0" xfId="0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3" xfId="0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6" fillId="0" borderId="6" xfId="0" applyFont="1" applyBorder="1" applyAlignment="1">
      <alignment horizontal="centerContinuous" vertical="center" wrapText="1"/>
    </xf>
    <xf numFmtId="0" fontId="0" fillId="0" borderId="7" xfId="0" applyBorder="1" applyAlignment="1">
      <alignment horizontal="centerContinuous" vertical="center" wrapText="1"/>
    </xf>
    <xf numFmtId="0" fontId="0" fillId="0" borderId="8" xfId="0" applyBorder="1" applyAlignment="1">
      <alignment horizontal="centerContinuous" wrapText="1"/>
    </xf>
    <xf numFmtId="2" fontId="7" fillId="0" borderId="17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9" borderId="18" xfId="0" applyFont="1" applyFill="1" applyBorder="1" applyAlignment="1">
      <alignment horizontal="center" wrapText="1"/>
    </xf>
    <xf numFmtId="0" fontId="6" fillId="9" borderId="13" xfId="0" applyFont="1" applyFill="1" applyBorder="1" applyAlignment="1">
      <alignment horizontal="center" wrapText="1"/>
    </xf>
    <xf numFmtId="0" fontId="6" fillId="9" borderId="19" xfId="0" applyFont="1" applyFill="1" applyBorder="1" applyAlignment="1">
      <alignment horizontal="center" wrapText="1"/>
    </xf>
    <xf numFmtId="0" fontId="6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0" fillId="8" borderId="3" xfId="0" applyFill="1" applyBorder="1" applyAlignment="1" applyProtection="1">
      <alignment horizontal="center" wrapText="1"/>
      <protection locked="0"/>
    </xf>
    <xf numFmtId="2" fontId="0" fillId="8" borderId="3" xfId="0" applyNumberFormat="1" applyFill="1" applyBorder="1" applyAlignment="1" applyProtection="1">
      <alignment horizontal="center" wrapText="1"/>
      <protection locked="0"/>
    </xf>
    <xf numFmtId="0" fontId="10" fillId="0" borderId="0" xfId="0" applyFont="1"/>
    <xf numFmtId="0" fontId="0" fillId="10" borderId="0" xfId="0" applyFill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11" fillId="0" borderId="0" xfId="0" applyFont="1" applyAlignment="1">
      <alignment wrapText="1"/>
    </xf>
    <xf numFmtId="0" fontId="0" fillId="0" borderId="23" xfId="0" applyBorder="1" applyAlignment="1">
      <alignment horizontal="center"/>
    </xf>
    <xf numFmtId="0" fontId="0" fillId="0" borderId="23" xfId="0" applyBorder="1" applyAlignment="1">
      <alignment wrapText="1"/>
    </xf>
    <xf numFmtId="0" fontId="0" fillId="0" borderId="23" xfId="0" applyFill="1" applyBorder="1" applyAlignment="1">
      <alignment horizontal="center"/>
    </xf>
    <xf numFmtId="0" fontId="0" fillId="9" borderId="23" xfId="0" applyFill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6" xfId="0" applyBorder="1" applyAlignment="1">
      <alignment horizontal="right" wrapText="1"/>
    </xf>
    <xf numFmtId="0" fontId="0" fillId="0" borderId="8" xfId="0" applyBorder="1" applyAlignment="1">
      <alignment horizontal="right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</cellXfs>
  <cellStyles count="3">
    <cellStyle name="Normal" xfId="0" builtinId="0"/>
    <cellStyle name="Normal_db2020" xfId="1" xr:uid="{00000000-0005-0000-0000-000001000000}"/>
    <cellStyle name="Normal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G11"/>
  <sheetViews>
    <sheetView tabSelected="1" workbookViewId="0">
      <selection activeCell="I31" sqref="I31"/>
    </sheetView>
  </sheetViews>
  <sheetFormatPr defaultRowHeight="15" x14ac:dyDescent="0.25"/>
  <cols>
    <col min="1" max="1" width="10.85546875" customWidth="1"/>
    <col min="3" max="3" width="10.140625" bestFit="1" customWidth="1"/>
    <col min="5" max="5" width="10.7109375" customWidth="1"/>
    <col min="6" max="6" width="7.85546875" customWidth="1"/>
    <col min="7" max="7" width="7.7109375" customWidth="1"/>
  </cols>
  <sheetData>
    <row r="1" spans="1:7" x14ac:dyDescent="0.25">
      <c r="A1" t="s">
        <v>1192</v>
      </c>
    </row>
    <row r="3" spans="1:7" ht="30" x14ac:dyDescent="0.25">
      <c r="B3" s="41" t="s">
        <v>1194</v>
      </c>
      <c r="C3" s="41" t="s">
        <v>1147</v>
      </c>
      <c r="D3" s="41" t="s">
        <v>1195</v>
      </c>
      <c r="E3" s="41" t="s">
        <v>126</v>
      </c>
      <c r="F3" s="41" t="s">
        <v>1196</v>
      </c>
      <c r="G3" s="41" t="s">
        <v>1197</v>
      </c>
    </row>
    <row r="4" spans="1:7" x14ac:dyDescent="0.25">
      <c r="A4" t="s">
        <v>1193</v>
      </c>
      <c r="B4" t="s">
        <v>1198</v>
      </c>
      <c r="C4" t="s">
        <v>1198</v>
      </c>
      <c r="D4" t="s">
        <v>1198</v>
      </c>
      <c r="E4" t="s">
        <v>1198</v>
      </c>
      <c r="F4">
        <v>8</v>
      </c>
      <c r="G4">
        <v>4</v>
      </c>
    </row>
    <row r="5" spans="1:7" x14ac:dyDescent="0.25">
      <c r="A5" t="s">
        <v>1199</v>
      </c>
      <c r="B5" t="s">
        <v>1198</v>
      </c>
      <c r="C5" t="s">
        <v>1208</v>
      </c>
      <c r="E5" t="s">
        <v>1198</v>
      </c>
      <c r="F5">
        <v>15</v>
      </c>
      <c r="G5">
        <v>6</v>
      </c>
    </row>
    <row r="6" spans="1:7" x14ac:dyDescent="0.25">
      <c r="A6" t="s">
        <v>1200</v>
      </c>
      <c r="B6" t="s">
        <v>1206</v>
      </c>
      <c r="C6" t="s">
        <v>1208</v>
      </c>
      <c r="F6">
        <v>15</v>
      </c>
      <c r="G6">
        <v>8</v>
      </c>
    </row>
    <row r="7" spans="1:7" x14ac:dyDescent="0.25">
      <c r="A7" t="s">
        <v>1201</v>
      </c>
      <c r="B7" t="s">
        <v>1206</v>
      </c>
      <c r="E7" t="s">
        <v>1207</v>
      </c>
      <c r="F7">
        <v>6</v>
      </c>
      <c r="G7">
        <v>4</v>
      </c>
    </row>
    <row r="8" spans="1:7" x14ac:dyDescent="0.25">
      <c r="A8" t="s">
        <v>1202</v>
      </c>
      <c r="B8" t="s">
        <v>1206</v>
      </c>
      <c r="C8" t="s">
        <v>1208</v>
      </c>
      <c r="E8" t="s">
        <v>1198</v>
      </c>
      <c r="F8">
        <v>11</v>
      </c>
      <c r="G8">
        <v>6</v>
      </c>
    </row>
    <row r="9" spans="1:7" x14ac:dyDescent="0.25">
      <c r="A9" t="s">
        <v>1203</v>
      </c>
      <c r="B9" t="s">
        <v>1206</v>
      </c>
      <c r="C9" t="s">
        <v>1208</v>
      </c>
      <c r="E9" t="s">
        <v>1207</v>
      </c>
      <c r="F9">
        <v>13</v>
      </c>
      <c r="G9">
        <v>7</v>
      </c>
    </row>
    <row r="10" spans="1:7" x14ac:dyDescent="0.25">
      <c r="A10" t="s">
        <v>1204</v>
      </c>
    </row>
    <row r="11" spans="1:7" x14ac:dyDescent="0.25">
      <c r="A11" t="s">
        <v>1205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C00000"/>
  </sheetPr>
  <dimension ref="A1:K119"/>
  <sheetViews>
    <sheetView zoomScaleNormal="100" workbookViewId="0">
      <selection activeCell="B7" sqref="B7"/>
    </sheetView>
  </sheetViews>
  <sheetFormatPr defaultColWidth="9.140625" defaultRowHeight="15" x14ac:dyDescent="0.25"/>
  <cols>
    <col min="1" max="1" width="22.5703125" style="30" customWidth="1"/>
    <col min="2" max="2" width="10.5703125" style="30" customWidth="1"/>
    <col min="3" max="3" width="7.85546875" style="30" customWidth="1"/>
    <col min="4" max="4" width="14.28515625" style="30" customWidth="1"/>
    <col min="5" max="5" width="14.7109375" style="30" customWidth="1"/>
    <col min="6" max="6" width="16.42578125" style="30" customWidth="1"/>
    <col min="7" max="7" width="18.140625" style="30" customWidth="1"/>
    <col min="8" max="8" width="19.140625" style="30" customWidth="1"/>
    <col min="9" max="9" width="14.140625" style="30" customWidth="1"/>
    <col min="10" max="10" width="14.28515625" style="30" customWidth="1"/>
    <col min="11" max="11" width="13.7109375" style="30" customWidth="1"/>
    <col min="12" max="16384" width="9.140625" style="30"/>
  </cols>
  <sheetData>
    <row r="1" spans="1:11" ht="45" customHeight="1" x14ac:dyDescent="0.25">
      <c r="A1" s="72" t="s">
        <v>1164</v>
      </c>
      <c r="B1" s="73"/>
      <c r="C1" s="74"/>
      <c r="D1" s="28"/>
      <c r="F1" s="65" t="s">
        <v>1166</v>
      </c>
      <c r="G1" s="66"/>
      <c r="H1" s="67"/>
      <c r="I1" s="31"/>
    </row>
    <row r="2" spans="1:11" ht="90" x14ac:dyDescent="0.25">
      <c r="A2" s="21" t="s">
        <v>1150</v>
      </c>
      <c r="B2" s="21" t="s">
        <v>1157</v>
      </c>
      <c r="C2" s="21" t="s">
        <v>1151</v>
      </c>
      <c r="D2" s="24" t="s">
        <v>1171</v>
      </c>
      <c r="F2" s="51" t="s">
        <v>1147</v>
      </c>
      <c r="G2" s="51" t="s">
        <v>1149</v>
      </c>
      <c r="H2" s="51" t="s">
        <v>1148</v>
      </c>
      <c r="I2" s="26"/>
    </row>
    <row r="3" spans="1:11" ht="60" x14ac:dyDescent="0.25">
      <c r="A3" s="32" t="s">
        <v>1139</v>
      </c>
      <c r="B3" s="47">
        <v>30</v>
      </c>
      <c r="C3" s="33">
        <f>B3/B$3</f>
        <v>1</v>
      </c>
      <c r="D3" s="24" t="s">
        <v>1159</v>
      </c>
      <c r="F3" s="23" t="s">
        <v>1155</v>
      </c>
      <c r="G3" s="29" t="s">
        <v>1175</v>
      </c>
      <c r="H3" s="23" t="s">
        <v>1174</v>
      </c>
      <c r="I3" s="27"/>
    </row>
    <row r="4" spans="1:11" x14ac:dyDescent="0.25">
      <c r="A4" s="32" t="s">
        <v>1140</v>
      </c>
      <c r="B4" s="47">
        <v>42</v>
      </c>
      <c r="C4" s="33">
        <f t="shared" ref="C4:C6" si="0">B4/B$3</f>
        <v>1.4</v>
      </c>
      <c r="D4" s="24" t="s">
        <v>1160</v>
      </c>
      <c r="F4" s="47">
        <v>1</v>
      </c>
      <c r="G4" s="47">
        <v>3</v>
      </c>
      <c r="H4" s="47">
        <v>0</v>
      </c>
      <c r="I4" s="34"/>
    </row>
    <row r="5" spans="1:11" x14ac:dyDescent="0.25">
      <c r="A5" s="32" t="s">
        <v>1141</v>
      </c>
      <c r="B5" s="47">
        <v>48</v>
      </c>
      <c r="C5" s="33">
        <f t="shared" si="0"/>
        <v>1.6</v>
      </c>
      <c r="D5" s="24" t="s">
        <v>1160</v>
      </c>
    </row>
    <row r="6" spans="1:11" x14ac:dyDescent="0.25">
      <c r="A6" s="32" t="s">
        <v>1142</v>
      </c>
      <c r="B6" s="47">
        <v>65</v>
      </c>
      <c r="C6" s="33">
        <f t="shared" si="0"/>
        <v>2.1666666666666665</v>
      </c>
      <c r="D6" s="24" t="s">
        <v>1161</v>
      </c>
    </row>
    <row r="7" spans="1:11" ht="40.5" customHeight="1" x14ac:dyDescent="0.25">
      <c r="F7" s="72" t="s">
        <v>1167</v>
      </c>
      <c r="G7" s="73"/>
      <c r="H7" s="74"/>
      <c r="I7" s="28"/>
      <c r="J7" s="28"/>
      <c r="K7" s="28"/>
    </row>
    <row r="8" spans="1:11" ht="75" x14ac:dyDescent="0.25">
      <c r="F8" s="22" t="s">
        <v>1152</v>
      </c>
      <c r="G8" s="22" t="s">
        <v>1153</v>
      </c>
      <c r="H8" s="35" t="s">
        <v>1154</v>
      </c>
      <c r="I8" s="24" t="s">
        <v>1170</v>
      </c>
      <c r="J8" s="24" t="s">
        <v>1169</v>
      </c>
      <c r="K8" s="25" t="s">
        <v>1163</v>
      </c>
    </row>
    <row r="9" spans="1:11" ht="45" x14ac:dyDescent="0.25">
      <c r="A9" s="36" t="s">
        <v>1165</v>
      </c>
      <c r="B9" s="37"/>
      <c r="C9" s="38"/>
      <c r="D9" s="24" t="s">
        <v>1162</v>
      </c>
      <c r="F9" s="35">
        <v>50</v>
      </c>
      <c r="G9" s="48">
        <v>0.7</v>
      </c>
      <c r="H9" s="35">
        <f>ROUND(C$13*G9,0)</f>
        <v>4805</v>
      </c>
      <c r="I9" s="39">
        <v>0.7</v>
      </c>
      <c r="J9" s="40">
        <v>4805</v>
      </c>
      <c r="K9" s="25" t="s">
        <v>1158</v>
      </c>
    </row>
    <row r="10" spans="1:11" x14ac:dyDescent="0.25">
      <c r="A10" s="68" t="s">
        <v>1144</v>
      </c>
      <c r="B10" s="69"/>
      <c r="C10" s="47">
        <v>52</v>
      </c>
      <c r="D10" s="24">
        <v>52</v>
      </c>
      <c r="F10" s="47">
        <v>5</v>
      </c>
      <c r="G10" s="48">
        <v>0.65</v>
      </c>
      <c r="H10" s="35">
        <f>ROUND(C$13*G10,0)</f>
        <v>4462</v>
      </c>
      <c r="I10" s="39">
        <v>0.65</v>
      </c>
      <c r="J10" s="40">
        <v>4462</v>
      </c>
      <c r="K10" s="25">
        <v>3</v>
      </c>
    </row>
    <row r="11" spans="1:11" x14ac:dyDescent="0.25">
      <c r="A11" s="68" t="s">
        <v>1145</v>
      </c>
      <c r="B11" s="69"/>
      <c r="C11" s="47">
        <v>66</v>
      </c>
      <c r="D11" s="24">
        <v>66</v>
      </c>
      <c r="F11" s="47">
        <v>2</v>
      </c>
      <c r="G11" s="48">
        <v>0.6</v>
      </c>
      <c r="H11" s="35">
        <f>ROUND(C$13*G11,0)</f>
        <v>4118</v>
      </c>
      <c r="I11" s="39">
        <v>0.6</v>
      </c>
      <c r="J11" s="40">
        <v>4118</v>
      </c>
      <c r="K11" s="25">
        <v>2</v>
      </c>
    </row>
    <row r="12" spans="1:11" x14ac:dyDescent="0.25">
      <c r="A12" s="68" t="s">
        <v>1146</v>
      </c>
      <c r="B12" s="69"/>
      <c r="C12" s="33">
        <f>60/B3</f>
        <v>2</v>
      </c>
      <c r="D12" s="24">
        <v>2</v>
      </c>
      <c r="F12" s="47">
        <v>1</v>
      </c>
      <c r="G12" s="48">
        <v>0.55000000000000004</v>
      </c>
      <c r="H12" s="35">
        <f>ROUND(C$13*G12,0)</f>
        <v>3775</v>
      </c>
      <c r="I12" s="39">
        <v>0.55000000000000004</v>
      </c>
      <c r="J12" s="40">
        <v>3775</v>
      </c>
      <c r="K12" s="25">
        <v>1</v>
      </c>
    </row>
    <row r="13" spans="1:11" x14ac:dyDescent="0.25">
      <c r="A13" s="70" t="s">
        <v>1124</v>
      </c>
      <c r="B13" s="71"/>
      <c r="C13" s="35">
        <f>PRODUCT(C10:C12)</f>
        <v>6864</v>
      </c>
      <c r="D13" s="24">
        <f>D10*D11*D12</f>
        <v>6864</v>
      </c>
      <c r="F13" s="35">
        <v>0</v>
      </c>
      <c r="G13" s="48">
        <v>0.25</v>
      </c>
      <c r="H13" s="35">
        <f>ROUND(C$13*G13,0)</f>
        <v>1716</v>
      </c>
      <c r="I13" s="39">
        <v>0.25</v>
      </c>
      <c r="J13" s="40">
        <v>1716</v>
      </c>
      <c r="K13" s="25">
        <v>0</v>
      </c>
    </row>
    <row r="16" spans="1:11" ht="31.5" customHeight="1" x14ac:dyDescent="0.25">
      <c r="F16" s="59" t="s">
        <v>1168</v>
      </c>
      <c r="G16" s="60"/>
      <c r="H16" s="60"/>
      <c r="I16" s="61"/>
      <c r="J16" s="45"/>
    </row>
    <row r="17" spans="1:10" ht="31.15" customHeight="1" x14ac:dyDescent="0.25">
      <c r="A17" s="52"/>
      <c r="F17" s="62" t="s">
        <v>1177</v>
      </c>
      <c r="G17" s="63"/>
      <c r="H17" s="63"/>
      <c r="I17" s="64"/>
      <c r="J17" s="46"/>
    </row>
    <row r="18" spans="1:10" ht="45" x14ac:dyDescent="0.25">
      <c r="F18" s="42" t="s">
        <v>1136</v>
      </c>
      <c r="G18" s="43" t="s">
        <v>1172</v>
      </c>
      <c r="H18" s="43" t="s">
        <v>1173</v>
      </c>
      <c r="I18" s="44" t="s">
        <v>1156</v>
      </c>
    </row>
    <row r="19" spans="1:10" customFormat="1" hidden="1" x14ac:dyDescent="0.25">
      <c r="F19" s="1" t="s">
        <v>6</v>
      </c>
      <c r="G19" s="1">
        <f>IF($G$4=3,ROUND(proj1!AI3,0),IF($G$4=1,ROUND(proj1!AP3,0),"enter 1 or 3 in G4"))</f>
        <v>0</v>
      </c>
      <c r="H19" s="1">
        <f>IF($G$4=3,ROUND(proj1!AJ3,0),IF($G$4=1,ROUND(proj1!AQ3,0),"enter 1 or 3 in G4"))</f>
        <v>0</v>
      </c>
      <c r="I19" s="1" t="str">
        <f>IF(G19="enter 1 or 3 in G4","error",IF(AND(G19&gt;0,H19=0),"RY2019 only",IF(AND(G19=0,H19&gt;0),"RY2020 only",IF(AND(G19&gt;0,H19&gt;0),"both",""))))</f>
        <v/>
      </c>
    </row>
    <row r="20" spans="1:10" customFormat="1" hidden="1" x14ac:dyDescent="0.25">
      <c r="F20" s="1" t="s">
        <v>7</v>
      </c>
      <c r="G20" s="1">
        <f>IF($G$4=3,ROUND(proj1!AI4,0),IF($G$4=1,ROUND(proj1!AP4,0),"enter 1 or 3 in G4"))</f>
        <v>0</v>
      </c>
      <c r="H20" s="1">
        <f>IF($G$4=3,ROUND(proj1!AJ4,0),IF($G$4=1,ROUND(proj1!AQ4,0),"enter 1 or 3 in G4"))</f>
        <v>0</v>
      </c>
      <c r="I20" s="1" t="str">
        <f t="shared" ref="I20:I83" si="1">IF(G20="enter 1 or 3 in G4","error",IF(AND(G20&gt;0,H20=0),"RY2019 only",IF(AND(G20=0,H20&gt;0),"RY2020 only",IF(AND(G20&gt;0,H20&gt;0),"both",""))))</f>
        <v/>
      </c>
    </row>
    <row r="21" spans="1:10" customFormat="1" hidden="1" x14ac:dyDescent="0.25">
      <c r="F21" s="1" t="s">
        <v>8</v>
      </c>
      <c r="G21" s="1">
        <f>IF($G$4=3,ROUND(proj1!AI5,0),IF($G$4=1,ROUND(proj1!AP5,0),"enter 1 or 3 in G4"))</f>
        <v>0</v>
      </c>
      <c r="H21" s="1">
        <f>IF($G$4=3,ROUND(proj1!AJ5,0),IF($G$4=1,ROUND(proj1!AQ5,0),"enter 1 or 3 in G4"))</f>
        <v>0</v>
      </c>
      <c r="I21" s="1" t="str">
        <f t="shared" si="1"/>
        <v/>
      </c>
    </row>
    <row r="22" spans="1:10" customFormat="1" hidden="1" x14ac:dyDescent="0.25">
      <c r="F22" s="1" t="s">
        <v>9</v>
      </c>
      <c r="G22" s="1">
        <f>IF($G$4=3,ROUND(proj1!AI6,0),IF($G$4=1,ROUND(proj1!AP6,0),"enter 1 or 3 in G4"))</f>
        <v>0</v>
      </c>
      <c r="H22" s="1">
        <f>IF($G$4=3,ROUND(proj1!AJ6,0),IF($G$4=1,ROUND(proj1!AQ6,0),"enter 1 or 3 in G4"))</f>
        <v>0</v>
      </c>
      <c r="I22" s="1" t="str">
        <f t="shared" si="1"/>
        <v/>
      </c>
    </row>
    <row r="23" spans="1:10" customFormat="1" hidden="1" x14ac:dyDescent="0.25">
      <c r="F23" s="1" t="s">
        <v>10</v>
      </c>
      <c r="G23" s="1">
        <f>IF($G$4=3,ROUND(proj1!AI7,0),IF($G$4=1,ROUND(proj1!AP7,0),"enter 1 or 3 in G4"))</f>
        <v>0</v>
      </c>
      <c r="H23" s="1">
        <f>IF($G$4=3,ROUND(proj1!AJ7,0),IF($G$4=1,ROUND(proj1!AQ7,0),"enter 1 or 3 in G4"))</f>
        <v>0</v>
      </c>
      <c r="I23" s="1" t="str">
        <f t="shared" si="1"/>
        <v/>
      </c>
    </row>
    <row r="24" spans="1:10" customFormat="1" hidden="1" x14ac:dyDescent="0.25">
      <c r="F24" s="1" t="s">
        <v>11</v>
      </c>
      <c r="G24" s="1">
        <f>IF($G$4=3,ROUND(proj1!AI8,0),IF($G$4=1,ROUND(proj1!AP8,0),"enter 1 or 3 in G4"))</f>
        <v>0</v>
      </c>
      <c r="H24" s="1">
        <f>IF($G$4=3,ROUND(proj1!AJ8,0),IF($G$4=1,ROUND(proj1!AQ8,0),"enter 1 or 3 in G4"))</f>
        <v>0</v>
      </c>
      <c r="I24" s="1" t="str">
        <f t="shared" si="1"/>
        <v/>
      </c>
    </row>
    <row r="25" spans="1:10" customFormat="1" hidden="1" x14ac:dyDescent="0.25">
      <c r="F25" s="1" t="s">
        <v>12</v>
      </c>
      <c r="G25" s="1">
        <f>IF($G$4=3,ROUND(proj1!AI9,0),IF($G$4=1,ROUND(proj1!AP9,0),"enter 1 or 3 in G4"))</f>
        <v>0</v>
      </c>
      <c r="H25" s="1">
        <f>IF($G$4=3,ROUND(proj1!AJ9,0),IF($G$4=1,ROUND(proj1!AQ9,0),"enter 1 or 3 in G4"))</f>
        <v>0</v>
      </c>
      <c r="I25" s="1" t="str">
        <f t="shared" si="1"/>
        <v/>
      </c>
    </row>
    <row r="26" spans="1:10" customFormat="1" hidden="1" x14ac:dyDescent="0.25">
      <c r="F26" s="1" t="s">
        <v>13</v>
      </c>
      <c r="G26" s="1">
        <f>IF($G$4=3,ROUND(proj1!AI10,0),IF($G$4=1,ROUND(proj1!AP10,0),"enter 1 or 3 in G4"))</f>
        <v>0</v>
      </c>
      <c r="H26" s="1">
        <f>IF($G$4=3,ROUND(proj1!AJ10,0),IF($G$4=1,ROUND(proj1!AQ10,0),"enter 1 or 3 in G4"))</f>
        <v>0</v>
      </c>
      <c r="I26" s="1" t="str">
        <f t="shared" si="1"/>
        <v/>
      </c>
    </row>
    <row r="27" spans="1:10" customFormat="1" hidden="1" x14ac:dyDescent="0.25">
      <c r="F27" s="1" t="s">
        <v>14</v>
      </c>
      <c r="G27" s="1">
        <f>IF($G$4=3,ROUND(proj1!AI11,0),IF($G$4=1,ROUND(proj1!AP11,0),"enter 1 or 3 in G4"))</f>
        <v>0</v>
      </c>
      <c r="H27" s="1">
        <f>IF($G$4=3,ROUND(proj1!AJ11,0),IF($G$4=1,ROUND(proj1!AQ11,0),"enter 1 or 3 in G4"))</f>
        <v>0</v>
      </c>
      <c r="I27" s="1" t="str">
        <f t="shared" si="1"/>
        <v/>
      </c>
    </row>
    <row r="28" spans="1:10" customFormat="1" hidden="1" x14ac:dyDescent="0.25">
      <c r="F28" s="1" t="s">
        <v>15</v>
      </c>
      <c r="G28" s="1">
        <f>IF($G$4=3,ROUND(proj1!AI12,0),IF($G$4=1,ROUND(proj1!AP12,0),"enter 1 or 3 in G4"))</f>
        <v>0</v>
      </c>
      <c r="H28" s="1">
        <f>IF($G$4=3,ROUND(proj1!AJ12,0),IF($G$4=1,ROUND(proj1!AQ12,0),"enter 1 or 3 in G4"))</f>
        <v>0</v>
      </c>
      <c r="I28" s="1" t="str">
        <f t="shared" si="1"/>
        <v/>
      </c>
    </row>
    <row r="29" spans="1:10" x14ac:dyDescent="0.25">
      <c r="F29" s="41" t="s">
        <v>16</v>
      </c>
      <c r="G29" s="1">
        <f>IF($G$4=3,ROUND(proj1!AI13,0),IF($G$4=1,ROUND(proj1!AP13,0),"enter 1 or 3 in G4"))</f>
        <v>1</v>
      </c>
      <c r="H29" s="1">
        <f>IF($G$4=3,ROUND(proj1!AJ13,0),IF($G$4=1,ROUND(proj1!AQ13,0),"enter 1 or 3 in G4"))</f>
        <v>0</v>
      </c>
      <c r="I29" s="1" t="str">
        <f t="shared" si="1"/>
        <v>RY2019 only</v>
      </c>
    </row>
    <row r="30" spans="1:10" customFormat="1" hidden="1" x14ac:dyDescent="0.25">
      <c r="F30" s="1" t="s">
        <v>17</v>
      </c>
      <c r="G30" s="1">
        <f>IF($G$4=3,ROUND(proj1!AI14,0),IF($G$4=1,ROUND(proj1!AP14,0),"enter 1 or 3 in G4"))</f>
        <v>0</v>
      </c>
      <c r="H30" s="1">
        <f>IF($G$4=3,ROUND(proj1!AJ14,0),IF($G$4=1,ROUND(proj1!AQ14,0),"enter 1 or 3 in G4"))</f>
        <v>0</v>
      </c>
      <c r="I30" s="1" t="str">
        <f t="shared" si="1"/>
        <v/>
      </c>
    </row>
    <row r="31" spans="1:10" customFormat="1" hidden="1" x14ac:dyDescent="0.25">
      <c r="F31" s="1" t="s">
        <v>18</v>
      </c>
      <c r="G31" s="1">
        <f>IF($G$4=3,ROUND(proj1!AI15,0),IF($G$4=1,ROUND(proj1!AP15,0),"enter 1 or 3 in G4"))</f>
        <v>0</v>
      </c>
      <c r="H31" s="1">
        <f>IF($G$4=3,ROUND(proj1!AJ15,0),IF($G$4=1,ROUND(proj1!AQ15,0),"enter 1 or 3 in G4"))</f>
        <v>0</v>
      </c>
      <c r="I31" s="1" t="str">
        <f t="shared" si="1"/>
        <v/>
      </c>
    </row>
    <row r="32" spans="1:10" customFormat="1" hidden="1" x14ac:dyDescent="0.25">
      <c r="F32" s="1" t="s">
        <v>19</v>
      </c>
      <c r="G32" s="1">
        <f>IF($G$4=3,ROUND(proj1!AI16,0),IF($G$4=1,ROUND(proj1!AP16,0),"enter 1 or 3 in G4"))</f>
        <v>0</v>
      </c>
      <c r="H32" s="1">
        <f>IF($G$4=3,ROUND(proj1!AJ16,0),IF($G$4=1,ROUND(proj1!AQ16,0),"enter 1 or 3 in G4"))</f>
        <v>0</v>
      </c>
      <c r="I32" s="1" t="str">
        <f t="shared" si="1"/>
        <v/>
      </c>
    </row>
    <row r="33" spans="6:9" customFormat="1" hidden="1" x14ac:dyDescent="0.25">
      <c r="F33" s="1" t="s">
        <v>20</v>
      </c>
      <c r="G33" s="1">
        <f>IF($G$4=3,ROUND(proj1!AI17,0),IF($G$4=1,ROUND(proj1!AP17,0),"enter 1 or 3 in G4"))</f>
        <v>0</v>
      </c>
      <c r="H33" s="1">
        <f>IF($G$4=3,ROUND(proj1!AJ17,0),IF($G$4=1,ROUND(proj1!AQ17,0),"enter 1 or 3 in G4"))</f>
        <v>0</v>
      </c>
      <c r="I33" s="1" t="str">
        <f t="shared" si="1"/>
        <v/>
      </c>
    </row>
    <row r="34" spans="6:9" customFormat="1" hidden="1" x14ac:dyDescent="0.25">
      <c r="F34" s="1" t="s">
        <v>21</v>
      </c>
      <c r="G34" s="1">
        <f>IF($G$4=3,ROUND(proj1!AI18,0),IF($G$4=1,ROUND(proj1!AP18,0),"enter 1 or 3 in G4"))</f>
        <v>0</v>
      </c>
      <c r="H34" s="1">
        <f>IF($G$4=3,ROUND(proj1!AJ18,0),IF($G$4=1,ROUND(proj1!AQ18,0),"enter 1 or 3 in G4"))</f>
        <v>0</v>
      </c>
      <c r="I34" s="1" t="str">
        <f t="shared" si="1"/>
        <v/>
      </c>
    </row>
    <row r="35" spans="6:9" customFormat="1" hidden="1" x14ac:dyDescent="0.25">
      <c r="F35" s="1" t="s">
        <v>22</v>
      </c>
      <c r="G35" s="1">
        <f>IF($G$4=3,ROUND(proj1!AI19,0),IF($G$4=1,ROUND(proj1!AP19,0),"enter 1 or 3 in G4"))</f>
        <v>0</v>
      </c>
      <c r="H35" s="1">
        <f>IF($G$4=3,ROUND(proj1!AJ19,0),IF($G$4=1,ROUND(proj1!AQ19,0),"enter 1 or 3 in G4"))</f>
        <v>0</v>
      </c>
      <c r="I35" s="1" t="str">
        <f t="shared" si="1"/>
        <v/>
      </c>
    </row>
    <row r="36" spans="6:9" customFormat="1" hidden="1" x14ac:dyDescent="0.25">
      <c r="F36" s="1" t="s">
        <v>23</v>
      </c>
      <c r="G36" s="1">
        <f>IF($G$4=3,ROUND(proj1!AI20,0),IF($G$4=1,ROUND(proj1!AP20,0),"enter 1 or 3 in G4"))</f>
        <v>0</v>
      </c>
      <c r="H36" s="1">
        <f>IF($G$4=3,ROUND(proj1!AJ20,0),IF($G$4=1,ROUND(proj1!AQ20,0),"enter 1 or 3 in G4"))</f>
        <v>0</v>
      </c>
      <c r="I36" s="1" t="str">
        <f t="shared" si="1"/>
        <v/>
      </c>
    </row>
    <row r="37" spans="6:9" customFormat="1" hidden="1" x14ac:dyDescent="0.25">
      <c r="F37" s="1" t="s">
        <v>24</v>
      </c>
      <c r="G37" s="1">
        <f>IF($G$4=3,ROUND(proj1!AI21,0),IF($G$4=1,ROUND(proj1!AP21,0),"enter 1 or 3 in G4"))</f>
        <v>0</v>
      </c>
      <c r="H37" s="1">
        <f>IF($G$4=3,ROUND(proj1!AJ21,0),IF($G$4=1,ROUND(proj1!AQ21,0),"enter 1 or 3 in G4"))</f>
        <v>0</v>
      </c>
      <c r="I37" s="1" t="str">
        <f t="shared" si="1"/>
        <v/>
      </c>
    </row>
    <row r="38" spans="6:9" customFormat="1" hidden="1" x14ac:dyDescent="0.25">
      <c r="F38" s="1" t="s">
        <v>25</v>
      </c>
      <c r="G38" s="1">
        <f>IF($G$4=3,ROUND(proj1!AI22,0),IF($G$4=1,ROUND(proj1!AP22,0),"enter 1 or 3 in G4"))</f>
        <v>0</v>
      </c>
      <c r="H38" s="1">
        <f>IF($G$4=3,ROUND(proj1!AJ22,0),IF($G$4=1,ROUND(proj1!AQ22,0),"enter 1 or 3 in G4"))</f>
        <v>0</v>
      </c>
      <c r="I38" s="1" t="str">
        <f t="shared" si="1"/>
        <v/>
      </c>
    </row>
    <row r="39" spans="6:9" customFormat="1" hidden="1" x14ac:dyDescent="0.25">
      <c r="F39" s="1" t="s">
        <v>26</v>
      </c>
      <c r="G39" s="1">
        <f>IF($G$4=3,ROUND(proj1!AI23,0),IF($G$4=1,ROUND(proj1!AP23,0),"enter 1 or 3 in G4"))</f>
        <v>0</v>
      </c>
      <c r="H39" s="1">
        <f>IF($G$4=3,ROUND(proj1!AJ23,0),IF($G$4=1,ROUND(proj1!AQ23,0),"enter 1 or 3 in G4"))</f>
        <v>0</v>
      </c>
      <c r="I39" s="1" t="str">
        <f t="shared" si="1"/>
        <v/>
      </c>
    </row>
    <row r="40" spans="6:9" customFormat="1" hidden="1" x14ac:dyDescent="0.25">
      <c r="F40" s="1" t="s">
        <v>27</v>
      </c>
      <c r="G40" s="1">
        <f>IF($G$4=3,ROUND(proj1!AI24,0),IF($G$4=1,ROUND(proj1!AP24,0),"enter 1 or 3 in G4"))</f>
        <v>0</v>
      </c>
      <c r="H40" s="1">
        <f>IF($G$4=3,ROUND(proj1!AJ24,0),IF($G$4=1,ROUND(proj1!AQ24,0),"enter 1 or 3 in G4"))</f>
        <v>0</v>
      </c>
      <c r="I40" s="1" t="str">
        <f t="shared" si="1"/>
        <v/>
      </c>
    </row>
    <row r="41" spans="6:9" x14ac:dyDescent="0.25">
      <c r="F41" s="41" t="s">
        <v>28</v>
      </c>
      <c r="G41" s="1">
        <f>IF($G$4=3,ROUND(proj1!AI25,0),IF($G$4=1,ROUND(proj1!AP25,0),"enter 1 or 3 in G4"))</f>
        <v>1</v>
      </c>
      <c r="H41" s="1">
        <f>IF($G$4=3,ROUND(proj1!AJ25,0),IF($G$4=1,ROUND(proj1!AQ25,0),"enter 1 or 3 in G4"))</f>
        <v>1</v>
      </c>
      <c r="I41" s="1" t="str">
        <f t="shared" si="1"/>
        <v>both</v>
      </c>
    </row>
    <row r="42" spans="6:9" customFormat="1" hidden="1" x14ac:dyDescent="0.25">
      <c r="F42" s="1" t="s">
        <v>29</v>
      </c>
      <c r="G42" s="1">
        <f>IF($G$4=3,ROUND(proj1!AI26,0),IF($G$4=1,ROUND(proj1!AP26,0),"enter 1 or 3 in G4"))</f>
        <v>0</v>
      </c>
      <c r="H42" s="1">
        <f>IF($G$4=3,ROUND(proj1!AJ26,0),IF($G$4=1,ROUND(proj1!AQ26,0),"enter 1 or 3 in G4"))</f>
        <v>0</v>
      </c>
      <c r="I42" s="1" t="str">
        <f t="shared" si="1"/>
        <v/>
      </c>
    </row>
    <row r="43" spans="6:9" customFormat="1" hidden="1" x14ac:dyDescent="0.25">
      <c r="F43" s="1" t="s">
        <v>30</v>
      </c>
      <c r="G43" s="1">
        <f>IF($G$4=3,ROUND(proj1!AI27,0),IF($G$4=1,ROUND(proj1!AP27,0),"enter 1 or 3 in G4"))</f>
        <v>0</v>
      </c>
      <c r="H43" s="1">
        <f>IF($G$4=3,ROUND(proj1!AJ27,0),IF($G$4=1,ROUND(proj1!AQ27,0),"enter 1 or 3 in G4"))</f>
        <v>0</v>
      </c>
      <c r="I43" s="1" t="str">
        <f t="shared" si="1"/>
        <v/>
      </c>
    </row>
    <row r="44" spans="6:9" hidden="1" x14ac:dyDescent="0.25">
      <c r="F44" s="41" t="s">
        <v>31</v>
      </c>
      <c r="G44" s="1">
        <f>IF($G$4=3,ROUND(proj1!AI28,0),IF($G$4=1,ROUND(proj1!AP28,0),"enter 1 or 3 in G4"))</f>
        <v>0</v>
      </c>
      <c r="H44" s="1">
        <f>IF($G$4=3,ROUND(proj1!AJ28,0),IF($G$4=1,ROUND(proj1!AQ28,0),"enter 1 or 3 in G4"))</f>
        <v>0</v>
      </c>
      <c r="I44" s="1" t="str">
        <f t="shared" si="1"/>
        <v/>
      </c>
    </row>
    <row r="45" spans="6:9" customFormat="1" hidden="1" x14ac:dyDescent="0.25">
      <c r="F45" s="1" t="s">
        <v>32</v>
      </c>
      <c r="G45" s="1">
        <f>IF($G$4=3,ROUND(proj1!AI29,0),IF($G$4=1,ROUND(proj1!AP29,0),"enter 1 or 3 in G4"))</f>
        <v>0</v>
      </c>
      <c r="H45" s="1">
        <f>IF($G$4=3,ROUND(proj1!AJ29,0),IF($G$4=1,ROUND(proj1!AQ29,0),"enter 1 or 3 in G4"))</f>
        <v>0</v>
      </c>
      <c r="I45" s="1" t="str">
        <f t="shared" si="1"/>
        <v/>
      </c>
    </row>
    <row r="46" spans="6:9" customFormat="1" hidden="1" x14ac:dyDescent="0.25">
      <c r="F46" s="1" t="s">
        <v>33</v>
      </c>
      <c r="G46" s="1">
        <f>IF($G$4=3,ROUND(proj1!AI30,0),IF($G$4=1,ROUND(proj1!AP30,0),"enter 1 or 3 in G4"))</f>
        <v>0</v>
      </c>
      <c r="H46" s="1">
        <f>IF($G$4=3,ROUND(proj1!AJ30,0),IF($G$4=1,ROUND(proj1!AQ30,0),"enter 1 or 3 in G4"))</f>
        <v>0</v>
      </c>
      <c r="I46" s="1" t="str">
        <f t="shared" si="1"/>
        <v/>
      </c>
    </row>
    <row r="47" spans="6:9" customFormat="1" hidden="1" x14ac:dyDescent="0.25">
      <c r="F47" s="1" t="s">
        <v>34</v>
      </c>
      <c r="G47" s="1">
        <f>IF($G$4=3,ROUND(proj1!AI31,0),IF($G$4=1,ROUND(proj1!AP31,0),"enter 1 or 3 in G4"))</f>
        <v>0</v>
      </c>
      <c r="H47" s="1">
        <f>IF($G$4=3,ROUND(proj1!AJ31,0),IF($G$4=1,ROUND(proj1!AQ31,0),"enter 1 or 3 in G4"))</f>
        <v>0</v>
      </c>
      <c r="I47" s="1" t="str">
        <f t="shared" si="1"/>
        <v/>
      </c>
    </row>
    <row r="48" spans="6:9" customFormat="1" hidden="1" x14ac:dyDescent="0.25">
      <c r="F48" s="1" t="s">
        <v>35</v>
      </c>
      <c r="G48" s="1">
        <f>IF($G$4=3,ROUND(proj1!AI32,0),IF($G$4=1,ROUND(proj1!AP32,0),"enter 1 or 3 in G4"))</f>
        <v>0</v>
      </c>
      <c r="H48" s="1">
        <f>IF($G$4=3,ROUND(proj1!AJ32,0),IF($G$4=1,ROUND(proj1!AQ32,0),"enter 1 or 3 in G4"))</f>
        <v>0</v>
      </c>
      <c r="I48" s="1" t="str">
        <f t="shared" si="1"/>
        <v/>
      </c>
    </row>
    <row r="49" spans="6:9" customFormat="1" x14ac:dyDescent="0.25">
      <c r="F49" s="1" t="s">
        <v>36</v>
      </c>
      <c r="G49" s="1">
        <f>IF($G$4=3,ROUND(proj1!AI33,0),IF($G$4=1,ROUND(proj1!AP33,0),"enter 1 or 3 in G4"))</f>
        <v>1</v>
      </c>
      <c r="H49" s="1">
        <f>IF($G$4=3,ROUND(proj1!AJ33,0),IF($G$4=1,ROUND(proj1!AQ33,0),"enter 1 or 3 in G4"))</f>
        <v>0</v>
      </c>
      <c r="I49" s="1" t="str">
        <f t="shared" si="1"/>
        <v>RY2019 only</v>
      </c>
    </row>
    <row r="50" spans="6:9" x14ac:dyDescent="0.25">
      <c r="F50" s="41" t="s">
        <v>37</v>
      </c>
      <c r="G50" s="1">
        <f>IF($G$4=3,ROUND(proj1!AI34,0),IF($G$4=1,ROUND(proj1!AP34,0),"enter 1 or 3 in G4"))</f>
        <v>1</v>
      </c>
      <c r="H50" s="1">
        <f>IF($G$4=3,ROUND(proj1!AJ34,0),IF($G$4=1,ROUND(proj1!AQ34,0),"enter 1 or 3 in G4"))</f>
        <v>1</v>
      </c>
      <c r="I50" s="1" t="str">
        <f t="shared" si="1"/>
        <v>both</v>
      </c>
    </row>
    <row r="51" spans="6:9" customFormat="1" hidden="1" x14ac:dyDescent="0.25">
      <c r="F51" s="1" t="s">
        <v>38</v>
      </c>
      <c r="G51" s="1">
        <f>IF($G$4=3,ROUND(proj1!AI35,0),IF($G$4=1,ROUND(proj1!AP35,0),"enter 1 or 3 in G4"))</f>
        <v>0</v>
      </c>
      <c r="H51" s="1">
        <f>IF($G$4=3,ROUND(proj1!AJ35,0),IF($G$4=1,ROUND(proj1!AQ35,0),"enter 1 or 3 in G4"))</f>
        <v>0</v>
      </c>
      <c r="I51" s="1" t="str">
        <f t="shared" si="1"/>
        <v/>
      </c>
    </row>
    <row r="52" spans="6:9" x14ac:dyDescent="0.25">
      <c r="F52" s="41" t="s">
        <v>39</v>
      </c>
      <c r="G52" s="1">
        <f>IF($G$4=3,ROUND(proj1!AI36,0),IF($G$4=1,ROUND(proj1!AP36,0),"enter 1 or 3 in G4"))</f>
        <v>1</v>
      </c>
      <c r="H52" s="1">
        <f>IF($G$4=3,ROUND(proj1!AJ36,0),IF($G$4=1,ROUND(proj1!AQ36,0),"enter 1 or 3 in G4"))</f>
        <v>0</v>
      </c>
      <c r="I52" s="1" t="str">
        <f t="shared" si="1"/>
        <v>RY2019 only</v>
      </c>
    </row>
    <row r="53" spans="6:9" customFormat="1" hidden="1" x14ac:dyDescent="0.25">
      <c r="F53" s="1" t="s">
        <v>40</v>
      </c>
      <c r="G53" s="1">
        <f>IF($G$4=3,ROUND(proj1!AI37,0),IF($G$4=1,ROUND(proj1!AP37,0),"enter 1 or 3 in G4"))</f>
        <v>0</v>
      </c>
      <c r="H53" s="1">
        <f>IF($G$4=3,ROUND(proj1!AJ37,0),IF($G$4=1,ROUND(proj1!AQ37,0),"enter 1 or 3 in G4"))</f>
        <v>0</v>
      </c>
      <c r="I53" s="1" t="str">
        <f t="shared" si="1"/>
        <v/>
      </c>
    </row>
    <row r="54" spans="6:9" customFormat="1" hidden="1" x14ac:dyDescent="0.25">
      <c r="F54" s="1" t="s">
        <v>41</v>
      </c>
      <c r="G54" s="1">
        <f>IF($G$4=3,ROUND(proj1!AI38,0),IF($G$4=1,ROUND(proj1!AP38,0),"enter 1 or 3 in G4"))</f>
        <v>0</v>
      </c>
      <c r="H54" s="1">
        <f>IF($G$4=3,ROUND(proj1!AJ38,0),IF($G$4=1,ROUND(proj1!AQ38,0),"enter 1 or 3 in G4"))</f>
        <v>0</v>
      </c>
      <c r="I54" s="1" t="str">
        <f t="shared" si="1"/>
        <v/>
      </c>
    </row>
    <row r="55" spans="6:9" customFormat="1" hidden="1" x14ac:dyDescent="0.25">
      <c r="F55" s="1" t="s">
        <v>42</v>
      </c>
      <c r="G55" s="1">
        <f>IF($G$4=3,ROUND(proj1!AI39,0),IF($G$4=1,ROUND(proj1!AP39,0),"enter 1 or 3 in G4"))</f>
        <v>0</v>
      </c>
      <c r="H55" s="1">
        <f>IF($G$4=3,ROUND(proj1!AJ39,0),IF($G$4=1,ROUND(proj1!AQ39,0),"enter 1 or 3 in G4"))</f>
        <v>0</v>
      </c>
      <c r="I55" s="1" t="str">
        <f t="shared" si="1"/>
        <v/>
      </c>
    </row>
    <row r="56" spans="6:9" customFormat="1" hidden="1" x14ac:dyDescent="0.25">
      <c r="F56" s="1" t="s">
        <v>43</v>
      </c>
      <c r="G56" s="1">
        <f>IF($G$4=3,ROUND(proj1!AI40,0),IF($G$4=1,ROUND(proj1!AP40,0),"enter 1 or 3 in G4"))</f>
        <v>0</v>
      </c>
      <c r="H56" s="1">
        <f>IF($G$4=3,ROUND(proj1!AJ40,0),IF($G$4=1,ROUND(proj1!AQ40,0),"enter 1 or 3 in G4"))</f>
        <v>0</v>
      </c>
      <c r="I56" s="1" t="str">
        <f t="shared" si="1"/>
        <v/>
      </c>
    </row>
    <row r="57" spans="6:9" customFormat="1" hidden="1" x14ac:dyDescent="0.25">
      <c r="F57" s="1" t="s">
        <v>44</v>
      </c>
      <c r="G57" s="1">
        <f>IF($G$4=3,ROUND(proj1!AI41,0),IF($G$4=1,ROUND(proj1!AP41,0),"enter 1 or 3 in G4"))</f>
        <v>0</v>
      </c>
      <c r="H57" s="1">
        <f>IF($G$4=3,ROUND(proj1!AJ41,0),IF($G$4=1,ROUND(proj1!AQ41,0),"enter 1 or 3 in G4"))</f>
        <v>0</v>
      </c>
      <c r="I57" s="1" t="str">
        <f t="shared" si="1"/>
        <v/>
      </c>
    </row>
    <row r="58" spans="6:9" customFormat="1" hidden="1" x14ac:dyDescent="0.25">
      <c r="F58" s="1" t="s">
        <v>45</v>
      </c>
      <c r="G58" s="1">
        <f>IF($G$4=3,ROUND(proj1!AI42,0),IF($G$4=1,ROUND(proj1!AP42,0),"enter 1 or 3 in G4"))</f>
        <v>0</v>
      </c>
      <c r="H58" s="1">
        <f>IF($G$4=3,ROUND(proj1!AJ42,0),IF($G$4=1,ROUND(proj1!AQ42,0),"enter 1 or 3 in G4"))</f>
        <v>0</v>
      </c>
      <c r="I58" s="1" t="str">
        <f t="shared" si="1"/>
        <v/>
      </c>
    </row>
    <row r="59" spans="6:9" customFormat="1" x14ac:dyDescent="0.25">
      <c r="F59" s="1" t="s">
        <v>46</v>
      </c>
      <c r="G59" s="1">
        <f>IF($G$4=3,ROUND(proj1!AI43,0),IF($G$4=1,ROUND(proj1!AP43,0),"enter 1 or 3 in G4"))</f>
        <v>1</v>
      </c>
      <c r="H59" s="1">
        <f>IF($G$4=3,ROUND(proj1!AJ43,0),IF($G$4=1,ROUND(proj1!AQ43,0),"enter 1 or 3 in G4"))</f>
        <v>0</v>
      </c>
      <c r="I59" s="1" t="str">
        <f t="shared" si="1"/>
        <v>RY2019 only</v>
      </c>
    </row>
    <row r="60" spans="6:9" customFormat="1" hidden="1" x14ac:dyDescent="0.25">
      <c r="F60" s="1" t="s">
        <v>47</v>
      </c>
      <c r="G60" s="1">
        <f>IF($G$4=3,ROUND(proj1!AI44,0),IF($G$4=1,ROUND(proj1!AP44,0),"enter 1 or 3 in G4"))</f>
        <v>0</v>
      </c>
      <c r="H60" s="1">
        <f>IF($G$4=3,ROUND(proj1!AJ44,0),IF($G$4=1,ROUND(proj1!AQ44,0),"enter 1 or 3 in G4"))</f>
        <v>0</v>
      </c>
      <c r="I60" s="1" t="str">
        <f t="shared" si="1"/>
        <v/>
      </c>
    </row>
    <row r="61" spans="6:9" customFormat="1" hidden="1" x14ac:dyDescent="0.25">
      <c r="F61" s="1" t="s">
        <v>48</v>
      </c>
      <c r="G61" s="1">
        <f>IF($G$4=3,ROUND(proj1!AI45,0),IF($G$4=1,ROUND(proj1!AP45,0),"enter 1 or 3 in G4"))</f>
        <v>0</v>
      </c>
      <c r="H61" s="1">
        <f>IF($G$4=3,ROUND(proj1!AJ45,0),IF($G$4=1,ROUND(proj1!AQ45,0),"enter 1 or 3 in G4"))</f>
        <v>0</v>
      </c>
      <c r="I61" s="1" t="str">
        <f t="shared" si="1"/>
        <v/>
      </c>
    </row>
    <row r="62" spans="6:9" customFormat="1" hidden="1" x14ac:dyDescent="0.25">
      <c r="F62" s="1" t="s">
        <v>49</v>
      </c>
      <c r="G62" s="1">
        <f>IF($G$4=3,ROUND(proj1!AI46,0),IF($G$4=1,ROUND(proj1!AP46,0),"enter 1 or 3 in G4"))</f>
        <v>0</v>
      </c>
      <c r="H62" s="1">
        <f>IF($G$4=3,ROUND(proj1!AJ46,0),IF($G$4=1,ROUND(proj1!AQ46,0),"enter 1 or 3 in G4"))</f>
        <v>0</v>
      </c>
      <c r="I62" s="1" t="str">
        <f t="shared" si="1"/>
        <v/>
      </c>
    </row>
    <row r="63" spans="6:9" customFormat="1" hidden="1" x14ac:dyDescent="0.25">
      <c r="F63" s="1" t="s">
        <v>50</v>
      </c>
      <c r="G63" s="1">
        <f>IF($G$4=3,ROUND(proj1!AI47,0),IF($G$4=1,ROUND(proj1!AP47,0),"enter 1 or 3 in G4"))</f>
        <v>0</v>
      </c>
      <c r="H63" s="1">
        <f>IF($G$4=3,ROUND(proj1!AJ47,0),IF($G$4=1,ROUND(proj1!AQ47,0),"enter 1 or 3 in G4"))</f>
        <v>0</v>
      </c>
      <c r="I63" s="1" t="str">
        <f t="shared" si="1"/>
        <v/>
      </c>
    </row>
    <row r="64" spans="6:9" customFormat="1" hidden="1" x14ac:dyDescent="0.25">
      <c r="F64" s="1" t="s">
        <v>51</v>
      </c>
      <c r="G64" s="1">
        <f>IF($G$4=3,ROUND(proj1!AI48,0),IF($G$4=1,ROUND(proj1!AP48,0),"enter 1 or 3 in G4"))</f>
        <v>0</v>
      </c>
      <c r="H64" s="1">
        <f>IF($G$4=3,ROUND(proj1!AJ48,0),IF($G$4=1,ROUND(proj1!AQ48,0),"enter 1 or 3 in G4"))</f>
        <v>0</v>
      </c>
      <c r="I64" s="1" t="str">
        <f t="shared" si="1"/>
        <v/>
      </c>
    </row>
    <row r="65" spans="6:9" customFormat="1" hidden="1" x14ac:dyDescent="0.25">
      <c r="F65" s="1" t="s">
        <v>52</v>
      </c>
      <c r="G65" s="1">
        <f>IF($G$4=3,ROUND(proj1!AI49,0),IF($G$4=1,ROUND(proj1!AP49,0),"enter 1 or 3 in G4"))</f>
        <v>0</v>
      </c>
      <c r="H65" s="1">
        <f>IF($G$4=3,ROUND(proj1!AJ49,0),IF($G$4=1,ROUND(proj1!AQ49,0),"enter 1 or 3 in G4"))</f>
        <v>0</v>
      </c>
      <c r="I65" s="1" t="str">
        <f t="shared" si="1"/>
        <v/>
      </c>
    </row>
    <row r="66" spans="6:9" customFormat="1" hidden="1" x14ac:dyDescent="0.25">
      <c r="F66" s="1" t="s">
        <v>53</v>
      </c>
      <c r="G66" s="1">
        <f>IF($G$4=3,ROUND(proj1!AI50,0),IF($G$4=1,ROUND(proj1!AP50,0),"enter 1 or 3 in G4"))</f>
        <v>0</v>
      </c>
      <c r="H66" s="1">
        <f>IF($G$4=3,ROUND(proj1!AJ50,0),IF($G$4=1,ROUND(proj1!AQ50,0),"enter 1 or 3 in G4"))</f>
        <v>0</v>
      </c>
      <c r="I66" s="1" t="str">
        <f t="shared" si="1"/>
        <v/>
      </c>
    </row>
    <row r="67" spans="6:9" customFormat="1" hidden="1" x14ac:dyDescent="0.25">
      <c r="F67" s="1" t="s">
        <v>54</v>
      </c>
      <c r="G67" s="1">
        <f>IF($G$4=3,ROUND(proj1!AI51,0),IF($G$4=1,ROUND(proj1!AP51,0),"enter 1 or 3 in G4"))</f>
        <v>0</v>
      </c>
      <c r="H67" s="1">
        <f>IF($G$4=3,ROUND(proj1!AJ51,0),IF($G$4=1,ROUND(proj1!AQ51,0),"enter 1 or 3 in G4"))</f>
        <v>0</v>
      </c>
      <c r="I67" s="1" t="str">
        <f t="shared" si="1"/>
        <v/>
      </c>
    </row>
    <row r="68" spans="6:9" customFormat="1" hidden="1" x14ac:dyDescent="0.25">
      <c r="F68" s="1" t="s">
        <v>55</v>
      </c>
      <c r="G68" s="1">
        <f>IF($G$4=3,ROUND(proj1!AI52,0),IF($G$4=1,ROUND(proj1!AP52,0),"enter 1 or 3 in G4"))</f>
        <v>0</v>
      </c>
      <c r="H68" s="1">
        <f>IF($G$4=3,ROUND(proj1!AJ52,0),IF($G$4=1,ROUND(proj1!AQ52,0),"enter 1 or 3 in G4"))</f>
        <v>0</v>
      </c>
      <c r="I68" s="1" t="str">
        <f t="shared" si="1"/>
        <v/>
      </c>
    </row>
    <row r="69" spans="6:9" customFormat="1" x14ac:dyDescent="0.25">
      <c r="F69" s="1" t="s">
        <v>56</v>
      </c>
      <c r="G69" s="1">
        <f>IF($G$4=3,ROUND(proj1!AI53,0),IF($G$4=1,ROUND(proj1!AP53,0),"enter 1 or 3 in G4"))</f>
        <v>1</v>
      </c>
      <c r="H69" s="1">
        <f>IF($G$4=3,ROUND(proj1!AJ53,0),IF($G$4=1,ROUND(proj1!AQ53,0),"enter 1 or 3 in G4"))</f>
        <v>0</v>
      </c>
      <c r="I69" s="1" t="str">
        <f t="shared" si="1"/>
        <v>RY2019 only</v>
      </c>
    </row>
    <row r="70" spans="6:9" customFormat="1" hidden="1" x14ac:dyDescent="0.25">
      <c r="F70" s="1" t="s">
        <v>57</v>
      </c>
      <c r="G70" s="1">
        <f>IF($G$4=3,ROUND(proj1!AI54,0),IF($G$4=1,ROUND(proj1!AP54,0),"enter 1 or 3 in G4"))</f>
        <v>0</v>
      </c>
      <c r="H70" s="1">
        <f>IF($G$4=3,ROUND(proj1!AJ54,0),IF($G$4=1,ROUND(proj1!AQ54,0),"enter 1 or 3 in G4"))</f>
        <v>0</v>
      </c>
      <c r="I70" s="1" t="str">
        <f t="shared" si="1"/>
        <v/>
      </c>
    </row>
    <row r="71" spans="6:9" customFormat="1" hidden="1" x14ac:dyDescent="0.25">
      <c r="F71" s="1" t="s">
        <v>58</v>
      </c>
      <c r="G71" s="1">
        <f>IF($G$4=3,ROUND(proj1!AI55,0),IF($G$4=1,ROUND(proj1!AP55,0),"enter 1 or 3 in G4"))</f>
        <v>0</v>
      </c>
      <c r="H71" s="1">
        <f>IF($G$4=3,ROUND(proj1!AJ55,0),IF($G$4=1,ROUND(proj1!AQ55,0),"enter 1 or 3 in G4"))</f>
        <v>0</v>
      </c>
      <c r="I71" s="1" t="str">
        <f t="shared" si="1"/>
        <v/>
      </c>
    </row>
    <row r="72" spans="6:9" customFormat="1" hidden="1" x14ac:dyDescent="0.25">
      <c r="F72" s="1" t="s">
        <v>59</v>
      </c>
      <c r="G72" s="1">
        <f>IF($G$4=3,ROUND(proj1!AI56,0),IF($G$4=1,ROUND(proj1!AP56,0),"enter 1 or 3 in G4"))</f>
        <v>0</v>
      </c>
      <c r="H72" s="1">
        <f>IF($G$4=3,ROUND(proj1!AJ56,0),IF($G$4=1,ROUND(proj1!AQ56,0),"enter 1 or 3 in G4"))</f>
        <v>0</v>
      </c>
      <c r="I72" s="1" t="str">
        <f t="shared" si="1"/>
        <v/>
      </c>
    </row>
    <row r="73" spans="6:9" customFormat="1" hidden="1" x14ac:dyDescent="0.25">
      <c r="F73" s="1" t="s">
        <v>60</v>
      </c>
      <c r="G73" s="1">
        <f>IF($G$4=3,ROUND(proj1!AI57,0),IF($G$4=1,ROUND(proj1!AP57,0),"enter 1 or 3 in G4"))</f>
        <v>0</v>
      </c>
      <c r="H73" s="1">
        <f>IF($G$4=3,ROUND(proj1!AJ57,0),IF($G$4=1,ROUND(proj1!AQ57,0),"enter 1 or 3 in G4"))</f>
        <v>0</v>
      </c>
      <c r="I73" s="1" t="str">
        <f t="shared" si="1"/>
        <v/>
      </c>
    </row>
    <row r="74" spans="6:9" customFormat="1" hidden="1" x14ac:dyDescent="0.25">
      <c r="F74" s="1" t="s">
        <v>61</v>
      </c>
      <c r="G74" s="1">
        <f>IF($G$4=3,ROUND(proj1!AI58,0),IF($G$4=1,ROUND(proj1!AP58,0),"enter 1 or 3 in G4"))</f>
        <v>0</v>
      </c>
      <c r="H74" s="1">
        <f>IF($G$4=3,ROUND(proj1!AJ58,0),IF($G$4=1,ROUND(proj1!AQ58,0),"enter 1 or 3 in G4"))</f>
        <v>0</v>
      </c>
      <c r="I74" s="1" t="str">
        <f t="shared" si="1"/>
        <v/>
      </c>
    </row>
    <row r="75" spans="6:9" customFormat="1" hidden="1" x14ac:dyDescent="0.25">
      <c r="F75" s="1" t="s">
        <v>62</v>
      </c>
      <c r="G75" s="1">
        <f>IF($G$4=3,ROUND(proj1!AI59,0),IF($G$4=1,ROUND(proj1!AP59,0),"enter 1 or 3 in G4"))</f>
        <v>0</v>
      </c>
      <c r="H75" s="1">
        <f>IF($G$4=3,ROUND(proj1!AJ59,0),IF($G$4=1,ROUND(proj1!AQ59,0),"enter 1 or 3 in G4"))</f>
        <v>0</v>
      </c>
      <c r="I75" s="1" t="str">
        <f t="shared" si="1"/>
        <v/>
      </c>
    </row>
    <row r="76" spans="6:9" customFormat="1" hidden="1" x14ac:dyDescent="0.25">
      <c r="F76" s="1" t="s">
        <v>63</v>
      </c>
      <c r="G76" s="1">
        <f>IF($G$4=3,ROUND(proj1!AI60,0),IF($G$4=1,ROUND(proj1!AP60,0),"enter 1 or 3 in G4"))</f>
        <v>0</v>
      </c>
      <c r="H76" s="1">
        <f>IF($G$4=3,ROUND(proj1!AJ60,0),IF($G$4=1,ROUND(proj1!AQ60,0),"enter 1 or 3 in G4"))</f>
        <v>0</v>
      </c>
      <c r="I76" s="1" t="str">
        <f t="shared" si="1"/>
        <v/>
      </c>
    </row>
    <row r="77" spans="6:9" customFormat="1" hidden="1" x14ac:dyDescent="0.25">
      <c r="F77" s="1" t="s">
        <v>64</v>
      </c>
      <c r="G77" s="1">
        <f>IF($G$4=3,ROUND(proj1!AI61,0),IF($G$4=1,ROUND(proj1!AP61,0),"enter 1 or 3 in G4"))</f>
        <v>0</v>
      </c>
      <c r="H77" s="1">
        <f>IF($G$4=3,ROUND(proj1!AJ61,0),IF($G$4=1,ROUND(proj1!AQ61,0),"enter 1 or 3 in G4"))</f>
        <v>0</v>
      </c>
      <c r="I77" s="1" t="str">
        <f t="shared" si="1"/>
        <v/>
      </c>
    </row>
    <row r="78" spans="6:9" x14ac:dyDescent="0.25">
      <c r="F78" s="41" t="s">
        <v>65</v>
      </c>
      <c r="G78" s="1">
        <f>IF($G$4=3,ROUND(proj1!AI62,0),IF($G$4=1,ROUND(proj1!AP62,0),"enter 1 or 3 in G4"))</f>
        <v>1</v>
      </c>
      <c r="H78" s="1">
        <f>IF($G$4=3,ROUND(proj1!AJ62,0),IF($G$4=1,ROUND(proj1!AQ62,0),"enter 1 or 3 in G4"))</f>
        <v>1</v>
      </c>
      <c r="I78" s="1" t="str">
        <f t="shared" si="1"/>
        <v>both</v>
      </c>
    </row>
    <row r="79" spans="6:9" customFormat="1" hidden="1" x14ac:dyDescent="0.25">
      <c r="F79" s="1" t="s">
        <v>66</v>
      </c>
      <c r="G79" s="1">
        <f>IF($G$4=3,ROUND(proj1!AI63,0),IF($G$4=1,ROUND(proj1!AP63,0),"enter 1 or 3 in G4"))</f>
        <v>0</v>
      </c>
      <c r="H79" s="1">
        <f>IF($G$4=3,ROUND(proj1!AJ63,0),IF($G$4=1,ROUND(proj1!AQ63,0),"enter 1 or 3 in G4"))</f>
        <v>0</v>
      </c>
      <c r="I79" s="1" t="str">
        <f t="shared" si="1"/>
        <v/>
      </c>
    </row>
    <row r="80" spans="6:9" customFormat="1" hidden="1" x14ac:dyDescent="0.25">
      <c r="F80" s="1" t="s">
        <v>67</v>
      </c>
      <c r="G80" s="1">
        <f>IF($G$4=3,ROUND(proj1!AI64,0),IF($G$4=1,ROUND(proj1!AP64,0),"enter 1 or 3 in G4"))</f>
        <v>0</v>
      </c>
      <c r="H80" s="1">
        <f>IF($G$4=3,ROUND(proj1!AJ64,0),IF($G$4=1,ROUND(proj1!AQ64,0),"enter 1 or 3 in G4"))</f>
        <v>0</v>
      </c>
      <c r="I80" s="1" t="str">
        <f t="shared" si="1"/>
        <v/>
      </c>
    </row>
    <row r="81" spans="6:9" x14ac:dyDescent="0.25">
      <c r="F81" s="41" t="s">
        <v>68</v>
      </c>
      <c r="G81" s="1">
        <f>IF($G$4=3,ROUND(proj1!AI65,0),IF($G$4=1,ROUND(proj1!AP65,0),"enter 1 or 3 in G4"))</f>
        <v>1</v>
      </c>
      <c r="H81" s="1">
        <f>IF($G$4=3,ROUND(proj1!AJ65,0),IF($G$4=1,ROUND(proj1!AQ65,0),"enter 1 or 3 in G4"))</f>
        <v>1</v>
      </c>
      <c r="I81" s="1" t="str">
        <f t="shared" si="1"/>
        <v>both</v>
      </c>
    </row>
    <row r="82" spans="6:9" customFormat="1" hidden="1" x14ac:dyDescent="0.25">
      <c r="F82" s="1" t="s">
        <v>69</v>
      </c>
      <c r="G82" s="1">
        <f>IF($G$4=3,ROUND(proj1!AI66,0),IF($G$4=1,ROUND(proj1!AP66,0),"enter 1 or 3 in G4"))</f>
        <v>0</v>
      </c>
      <c r="H82" s="1">
        <f>IF($G$4=3,ROUND(proj1!AJ66,0),IF($G$4=1,ROUND(proj1!AQ66,0),"enter 1 or 3 in G4"))</f>
        <v>0</v>
      </c>
      <c r="I82" s="1" t="str">
        <f t="shared" si="1"/>
        <v/>
      </c>
    </row>
    <row r="83" spans="6:9" x14ac:dyDescent="0.25">
      <c r="F83" s="41" t="s">
        <v>70</v>
      </c>
      <c r="G83" s="1">
        <f>IF($G$4=3,ROUND(proj1!AI67,0),IF($G$4=1,ROUND(proj1!AP67,0),"enter 1 or 3 in G4"))</f>
        <v>1</v>
      </c>
      <c r="H83" s="1">
        <f>IF($G$4=3,ROUND(proj1!AJ67,0),IF($G$4=1,ROUND(proj1!AQ67,0),"enter 1 or 3 in G4"))</f>
        <v>0</v>
      </c>
      <c r="I83" s="1" t="str">
        <f t="shared" si="1"/>
        <v>RY2019 only</v>
      </c>
    </row>
    <row r="84" spans="6:9" customFormat="1" hidden="1" x14ac:dyDescent="0.25">
      <c r="F84" s="1" t="s">
        <v>71</v>
      </c>
      <c r="G84" s="1">
        <f>IF($G$4=3,ROUND(proj1!AI68,0),IF($G$4=1,ROUND(proj1!AP68,0),"enter 1 or 3 in G4"))</f>
        <v>0</v>
      </c>
      <c r="H84" s="1">
        <f>IF($G$4=3,ROUND(proj1!AJ68,0),IF($G$4=1,ROUND(proj1!AQ68,0),"enter 1 or 3 in G4"))</f>
        <v>0</v>
      </c>
      <c r="I84" s="1" t="str">
        <f t="shared" ref="I84:I118" si="2">IF(G84="enter 1 or 3 in G4","error",IF(AND(G84&gt;0,H84=0),"RY2019 only",IF(AND(G84=0,H84&gt;0),"RY2020 only",IF(AND(G84&gt;0,H84&gt;0),"both",""))))</f>
        <v/>
      </c>
    </row>
    <row r="85" spans="6:9" customFormat="1" hidden="1" x14ac:dyDescent="0.25">
      <c r="F85" s="1" t="s">
        <v>72</v>
      </c>
      <c r="G85" s="1">
        <f>IF($G$4=3,ROUND(proj1!AI69,0),IF($G$4=1,ROUND(proj1!AP69,0),"enter 1 or 3 in G4"))</f>
        <v>0</v>
      </c>
      <c r="H85" s="1">
        <f>IF($G$4=3,ROUND(proj1!AJ69,0),IF($G$4=1,ROUND(proj1!AQ69,0),"enter 1 or 3 in G4"))</f>
        <v>0</v>
      </c>
      <c r="I85" s="1" t="str">
        <f t="shared" si="2"/>
        <v/>
      </c>
    </row>
    <row r="86" spans="6:9" x14ac:dyDescent="0.25">
      <c r="F86" s="41" t="s">
        <v>73</v>
      </c>
      <c r="G86" s="1">
        <f>IF($G$4=3,ROUND(proj1!AI70,0),IF($G$4=1,ROUND(proj1!AP70,0),"enter 1 or 3 in G4"))</f>
        <v>1</v>
      </c>
      <c r="H86" s="1">
        <f>IF($G$4=3,ROUND(proj1!AJ70,0),IF($G$4=1,ROUND(proj1!AQ70,0),"enter 1 or 3 in G4"))</f>
        <v>0</v>
      </c>
      <c r="I86" s="1" t="str">
        <f t="shared" si="2"/>
        <v>RY2019 only</v>
      </c>
    </row>
    <row r="87" spans="6:9" customFormat="1" hidden="1" x14ac:dyDescent="0.25">
      <c r="F87" s="1" t="s">
        <v>74</v>
      </c>
      <c r="G87" s="1">
        <f>IF($G$4=3,ROUND(proj1!AI71,0),IF($G$4=1,ROUND(proj1!AP71,0),"enter 1 or 3 in G4"))</f>
        <v>0</v>
      </c>
      <c r="H87" s="1">
        <f>IF($G$4=3,ROUND(proj1!AJ71,0),IF($G$4=1,ROUND(proj1!AQ71,0),"enter 1 or 3 in G4"))</f>
        <v>0</v>
      </c>
      <c r="I87" s="1" t="str">
        <f t="shared" si="2"/>
        <v/>
      </c>
    </row>
    <row r="88" spans="6:9" x14ac:dyDescent="0.25">
      <c r="F88" s="41" t="s">
        <v>75</v>
      </c>
      <c r="G88" s="1">
        <f>IF($G$4=3,ROUND(proj1!AI72,0),IF($G$4=1,ROUND(proj1!AP72,0),"enter 1 or 3 in G4"))</f>
        <v>1</v>
      </c>
      <c r="H88" s="1">
        <f>IF($G$4=3,ROUND(proj1!AJ72,0),IF($G$4=1,ROUND(proj1!AQ72,0),"enter 1 or 3 in G4"))</f>
        <v>1</v>
      </c>
      <c r="I88" s="1" t="str">
        <f t="shared" si="2"/>
        <v>both</v>
      </c>
    </row>
    <row r="89" spans="6:9" customFormat="1" hidden="1" x14ac:dyDescent="0.25">
      <c r="F89" s="1" t="s">
        <v>76</v>
      </c>
      <c r="G89" s="1">
        <f>IF($G$4=3,ROUND(proj1!AI73,0),IF($G$4=1,ROUND(proj1!AP73,0),"enter 1 or 3 in G4"))</f>
        <v>0</v>
      </c>
      <c r="H89" s="1">
        <f>IF($G$4=3,ROUND(proj1!AJ73,0),IF($G$4=1,ROUND(proj1!AQ73,0),"enter 1 or 3 in G4"))</f>
        <v>0</v>
      </c>
      <c r="I89" s="1" t="str">
        <f t="shared" si="2"/>
        <v/>
      </c>
    </row>
    <row r="90" spans="6:9" customFormat="1" hidden="1" x14ac:dyDescent="0.25">
      <c r="F90" s="1" t="s">
        <v>77</v>
      </c>
      <c r="G90" s="1">
        <f>IF($G$4=3,ROUND(proj1!AI74,0),IF($G$4=1,ROUND(proj1!AP74,0),"enter 1 or 3 in G4"))</f>
        <v>0</v>
      </c>
      <c r="H90" s="1">
        <f>IF($G$4=3,ROUND(proj1!AJ74,0),IF($G$4=1,ROUND(proj1!AQ74,0),"enter 1 or 3 in G4"))</f>
        <v>0</v>
      </c>
      <c r="I90" s="1" t="str">
        <f t="shared" si="2"/>
        <v/>
      </c>
    </row>
    <row r="91" spans="6:9" customFormat="1" hidden="1" x14ac:dyDescent="0.25">
      <c r="F91" s="1" t="s">
        <v>78</v>
      </c>
      <c r="G91" s="1">
        <f>IF($G$4=3,ROUND(proj1!AI75,0),IF($G$4=1,ROUND(proj1!AP75,0),"enter 1 or 3 in G4"))</f>
        <v>0</v>
      </c>
      <c r="H91" s="1">
        <f>IF($G$4=3,ROUND(proj1!AJ75,0),IF($G$4=1,ROUND(proj1!AQ75,0),"enter 1 or 3 in G4"))</f>
        <v>0</v>
      </c>
      <c r="I91" s="1" t="str">
        <f t="shared" si="2"/>
        <v/>
      </c>
    </row>
    <row r="92" spans="6:9" x14ac:dyDescent="0.25">
      <c r="F92" s="41" t="s">
        <v>79</v>
      </c>
      <c r="G92" s="1">
        <f>IF($G$4=3,ROUND(proj1!AI76,0),IF($G$4=1,ROUND(proj1!AP76,0),"enter 1 or 3 in G4"))</f>
        <v>0</v>
      </c>
      <c r="H92" s="1">
        <f>IF($G$4=3,ROUND(proj1!AJ76,0),IF($G$4=1,ROUND(proj1!AQ76,0),"enter 1 or 3 in G4"))</f>
        <v>1</v>
      </c>
      <c r="I92" s="1" t="str">
        <f t="shared" si="2"/>
        <v>RY2020 only</v>
      </c>
    </row>
    <row r="93" spans="6:9" customFormat="1" hidden="1" x14ac:dyDescent="0.25">
      <c r="F93" s="1" t="s">
        <v>80</v>
      </c>
      <c r="G93" s="1">
        <f>IF($G$4=3,ROUND(proj1!AI77,0),IF($G$4=1,ROUND(proj1!AP77,0),"enter 1 or 3 in G4"))</f>
        <v>0</v>
      </c>
      <c r="H93" s="1">
        <f>IF($G$4=3,ROUND(proj1!AJ77,0),IF($G$4=1,ROUND(proj1!AQ77,0),"enter 1 or 3 in G4"))</f>
        <v>0</v>
      </c>
      <c r="I93" s="1" t="str">
        <f t="shared" si="2"/>
        <v/>
      </c>
    </row>
    <row r="94" spans="6:9" customFormat="1" x14ac:dyDescent="0.25">
      <c r="F94" s="1" t="s">
        <v>81</v>
      </c>
      <c r="G94" s="1">
        <f>IF($G$4=3,ROUND(proj1!AI78,0),IF($G$4=1,ROUND(proj1!AP78,0),"enter 1 or 3 in G4"))</f>
        <v>1</v>
      </c>
      <c r="H94" s="1">
        <f>IF($G$4=3,ROUND(proj1!AJ78,0),IF($G$4=1,ROUND(proj1!AQ78,0),"enter 1 or 3 in G4"))</f>
        <v>1</v>
      </c>
      <c r="I94" s="1" t="str">
        <f t="shared" si="2"/>
        <v>both</v>
      </c>
    </row>
    <row r="95" spans="6:9" customFormat="1" hidden="1" x14ac:dyDescent="0.25">
      <c r="F95" s="1" t="s">
        <v>82</v>
      </c>
      <c r="G95" s="1">
        <f>IF($G$4=3,ROUND(proj1!AI79,0),IF($G$4=1,ROUND(proj1!AP79,0),"enter 1 or 3 in G4"))</f>
        <v>0</v>
      </c>
      <c r="H95" s="1">
        <f>IF($G$4=3,ROUND(proj1!AJ79,0),IF($G$4=1,ROUND(proj1!AQ79,0),"enter 1 or 3 in G4"))</f>
        <v>0</v>
      </c>
      <c r="I95" s="1" t="str">
        <f t="shared" si="2"/>
        <v/>
      </c>
    </row>
    <row r="96" spans="6:9" customFormat="1" hidden="1" x14ac:dyDescent="0.25">
      <c r="F96" s="1" t="s">
        <v>83</v>
      </c>
      <c r="G96" s="1">
        <f>IF($G$4=3,ROUND(proj1!AI80,0),IF($G$4=1,ROUND(proj1!AP80,0),"enter 1 or 3 in G4"))</f>
        <v>0</v>
      </c>
      <c r="H96" s="1">
        <f>IF($G$4=3,ROUND(proj1!AJ80,0),IF($G$4=1,ROUND(proj1!AQ80,0),"enter 1 or 3 in G4"))</f>
        <v>0</v>
      </c>
      <c r="I96" s="1" t="str">
        <f t="shared" si="2"/>
        <v/>
      </c>
    </row>
    <row r="97" spans="6:9" customFormat="1" hidden="1" x14ac:dyDescent="0.25">
      <c r="F97" s="1" t="s">
        <v>84</v>
      </c>
      <c r="G97" s="1">
        <f>IF($G$4=3,ROUND(proj1!AI81,0),IF($G$4=1,ROUND(proj1!AP81,0),"enter 1 or 3 in G4"))</f>
        <v>0</v>
      </c>
      <c r="H97" s="1">
        <f>IF($G$4=3,ROUND(proj1!AJ81,0),IF($G$4=1,ROUND(proj1!AQ81,0),"enter 1 or 3 in G4"))</f>
        <v>0</v>
      </c>
      <c r="I97" s="1" t="str">
        <f t="shared" si="2"/>
        <v/>
      </c>
    </row>
    <row r="98" spans="6:9" customFormat="1" hidden="1" x14ac:dyDescent="0.25">
      <c r="F98" s="1" t="s">
        <v>85</v>
      </c>
      <c r="G98" s="1">
        <f>IF($G$4=3,ROUND(proj1!AI82,0),IF($G$4=1,ROUND(proj1!AP82,0),"enter 1 or 3 in G4"))</f>
        <v>0</v>
      </c>
      <c r="H98" s="1">
        <f>IF($G$4=3,ROUND(proj1!AJ82,0),IF($G$4=1,ROUND(proj1!AQ82,0),"enter 1 or 3 in G4"))</f>
        <v>0</v>
      </c>
      <c r="I98" s="1" t="str">
        <f t="shared" si="2"/>
        <v/>
      </c>
    </row>
    <row r="99" spans="6:9" customFormat="1" hidden="1" x14ac:dyDescent="0.25">
      <c r="F99" s="1" t="s">
        <v>86</v>
      </c>
      <c r="G99" s="1">
        <f>IF($G$4=3,ROUND(proj1!AI83,0),IF($G$4=1,ROUND(proj1!AP83,0),"enter 1 or 3 in G4"))</f>
        <v>0</v>
      </c>
      <c r="H99" s="1">
        <f>IF($G$4=3,ROUND(proj1!AJ83,0),IF($G$4=1,ROUND(proj1!AQ83,0),"enter 1 or 3 in G4"))</f>
        <v>0</v>
      </c>
      <c r="I99" s="1" t="str">
        <f t="shared" si="2"/>
        <v/>
      </c>
    </row>
    <row r="100" spans="6:9" customFormat="1" hidden="1" x14ac:dyDescent="0.25">
      <c r="F100" s="1" t="s">
        <v>87</v>
      </c>
      <c r="G100" s="1">
        <f>IF($G$4=3,ROUND(proj1!AI84,0),IF($G$4=1,ROUND(proj1!AP84,0),"enter 1 or 3 in G4"))</f>
        <v>0</v>
      </c>
      <c r="H100" s="1">
        <f>IF($G$4=3,ROUND(proj1!AJ84,0),IF($G$4=1,ROUND(proj1!AQ84,0),"enter 1 or 3 in G4"))</f>
        <v>0</v>
      </c>
      <c r="I100" s="1" t="str">
        <f t="shared" si="2"/>
        <v/>
      </c>
    </row>
    <row r="101" spans="6:9" customFormat="1" hidden="1" x14ac:dyDescent="0.25">
      <c r="F101" s="1" t="s">
        <v>88</v>
      </c>
      <c r="G101" s="1">
        <f>IF($G$4=3,ROUND(proj1!AI85,0),IF($G$4=1,ROUND(proj1!AP85,0),"enter 1 or 3 in G4"))</f>
        <v>0</v>
      </c>
      <c r="H101" s="1">
        <f>IF($G$4=3,ROUND(proj1!AJ85,0),IF($G$4=1,ROUND(proj1!AQ85,0),"enter 1 or 3 in G4"))</f>
        <v>0</v>
      </c>
      <c r="I101" s="1" t="str">
        <f t="shared" si="2"/>
        <v/>
      </c>
    </row>
    <row r="102" spans="6:9" x14ac:dyDescent="0.25">
      <c r="F102" s="41" t="s">
        <v>89</v>
      </c>
      <c r="G102" s="1">
        <f>IF($G$4=3,ROUND(proj1!AI86,0),IF($G$4=1,ROUND(proj1!AP86,0),"enter 1 or 3 in G4"))</f>
        <v>1</v>
      </c>
      <c r="H102" s="1">
        <f>IF($G$4=3,ROUND(proj1!AJ86,0),IF($G$4=1,ROUND(proj1!AQ86,0),"enter 1 or 3 in G4"))</f>
        <v>1</v>
      </c>
      <c r="I102" s="1" t="str">
        <f t="shared" si="2"/>
        <v>both</v>
      </c>
    </row>
    <row r="103" spans="6:9" customFormat="1" hidden="1" x14ac:dyDescent="0.25">
      <c r="F103" s="1" t="s">
        <v>90</v>
      </c>
      <c r="G103" s="1">
        <f>IF($G$4=3,ROUND(proj1!AI87,0),IF($G$4=1,ROUND(proj1!AP87,0),"enter 1 or 3 in G4"))</f>
        <v>0</v>
      </c>
      <c r="H103" s="1">
        <f>IF($G$4=3,ROUND(proj1!AJ87,0),IF($G$4=1,ROUND(proj1!AQ87,0),"enter 1 or 3 in G4"))</f>
        <v>0</v>
      </c>
      <c r="I103" s="1" t="str">
        <f t="shared" si="2"/>
        <v/>
      </c>
    </row>
    <row r="104" spans="6:9" customFormat="1" hidden="1" x14ac:dyDescent="0.25">
      <c r="F104" s="1" t="s">
        <v>91</v>
      </c>
      <c r="G104" s="1">
        <f>IF($G$4=3,ROUND(proj1!AI88,0),IF($G$4=1,ROUND(proj1!AP88,0),"enter 1 or 3 in G4"))</f>
        <v>0</v>
      </c>
      <c r="H104" s="1">
        <f>IF($G$4=3,ROUND(proj1!AJ88,0),IF($G$4=1,ROUND(proj1!AQ88,0),"enter 1 or 3 in G4"))</f>
        <v>0</v>
      </c>
      <c r="I104" s="1" t="str">
        <f t="shared" si="2"/>
        <v/>
      </c>
    </row>
    <row r="105" spans="6:9" customFormat="1" hidden="1" x14ac:dyDescent="0.25">
      <c r="F105" s="1" t="s">
        <v>92</v>
      </c>
      <c r="G105" s="1">
        <f>IF($G$4=3,ROUND(proj1!AI89,0),IF($G$4=1,ROUND(proj1!AP89,0),"enter 1 or 3 in G4"))</f>
        <v>0</v>
      </c>
      <c r="H105" s="1">
        <f>IF($G$4=3,ROUND(proj1!AJ89,0),IF($G$4=1,ROUND(proj1!AQ89,0),"enter 1 or 3 in G4"))</f>
        <v>0</v>
      </c>
      <c r="I105" s="1" t="str">
        <f t="shared" si="2"/>
        <v/>
      </c>
    </row>
    <row r="106" spans="6:9" customFormat="1" hidden="1" x14ac:dyDescent="0.25">
      <c r="F106" s="1" t="s">
        <v>93</v>
      </c>
      <c r="G106" s="1">
        <f>IF($G$4=3,ROUND(proj1!AI90,0),IF($G$4=1,ROUND(proj1!AP90,0),"enter 1 or 3 in G4"))</f>
        <v>0</v>
      </c>
      <c r="H106" s="1">
        <f>IF($G$4=3,ROUND(proj1!AJ90,0),IF($G$4=1,ROUND(proj1!AQ90,0),"enter 1 or 3 in G4"))</f>
        <v>0</v>
      </c>
      <c r="I106" s="1" t="str">
        <f t="shared" si="2"/>
        <v/>
      </c>
    </row>
    <row r="107" spans="6:9" customFormat="1" hidden="1" x14ac:dyDescent="0.25">
      <c r="F107" s="1" t="s">
        <v>94</v>
      </c>
      <c r="G107" s="1">
        <f>IF($G$4=3,ROUND(proj1!AI91,0),IF($G$4=1,ROUND(proj1!AP91,0),"enter 1 or 3 in G4"))</f>
        <v>0</v>
      </c>
      <c r="H107" s="1">
        <f>IF($G$4=3,ROUND(proj1!AJ91,0),IF($G$4=1,ROUND(proj1!AQ91,0),"enter 1 or 3 in G4"))</f>
        <v>0</v>
      </c>
      <c r="I107" s="1" t="str">
        <f t="shared" si="2"/>
        <v/>
      </c>
    </row>
    <row r="108" spans="6:9" customFormat="1" hidden="1" x14ac:dyDescent="0.25">
      <c r="F108" s="1" t="s">
        <v>95</v>
      </c>
      <c r="G108" s="1">
        <f>IF($G$4=3,ROUND(proj1!AI92,0),IF($G$4=1,ROUND(proj1!AP92,0),"enter 1 or 3 in G4"))</f>
        <v>0</v>
      </c>
      <c r="H108" s="1">
        <f>IF($G$4=3,ROUND(proj1!AJ92,0),IF($G$4=1,ROUND(proj1!AQ92,0),"enter 1 or 3 in G4"))</f>
        <v>0</v>
      </c>
      <c r="I108" s="1" t="str">
        <f t="shared" si="2"/>
        <v/>
      </c>
    </row>
    <row r="109" spans="6:9" customFormat="1" hidden="1" x14ac:dyDescent="0.25">
      <c r="F109" s="1" t="s">
        <v>96</v>
      </c>
      <c r="G109" s="1">
        <f>IF($G$4=3,ROUND(proj1!AI93,0),IF($G$4=1,ROUND(proj1!AP93,0),"enter 1 or 3 in G4"))</f>
        <v>0</v>
      </c>
      <c r="H109" s="1">
        <f>IF($G$4=3,ROUND(proj1!AJ93,0),IF($G$4=1,ROUND(proj1!AQ93,0),"enter 1 or 3 in G4"))</f>
        <v>0</v>
      </c>
      <c r="I109" s="1" t="str">
        <f t="shared" si="2"/>
        <v/>
      </c>
    </row>
    <row r="110" spans="6:9" x14ac:dyDescent="0.25">
      <c r="F110" s="41" t="s">
        <v>97</v>
      </c>
      <c r="G110" s="1">
        <f>IF($G$4=3,ROUND(proj1!AI94,0),IF($G$4=1,ROUND(proj1!AP94,0),"enter 1 or 3 in G4"))</f>
        <v>1</v>
      </c>
      <c r="H110" s="1">
        <f>IF($G$4=3,ROUND(proj1!AJ94,0),IF($G$4=1,ROUND(proj1!AQ94,0),"enter 1 or 3 in G4"))</f>
        <v>0</v>
      </c>
      <c r="I110" s="1" t="str">
        <f t="shared" si="2"/>
        <v>RY2019 only</v>
      </c>
    </row>
    <row r="111" spans="6:9" customFormat="1" hidden="1" x14ac:dyDescent="0.25">
      <c r="F111" s="1" t="s">
        <v>98</v>
      </c>
      <c r="G111" s="1">
        <f>IF($G$4=3,ROUND(proj1!AI95,0),IF($G$4=1,ROUND(proj1!AP95,0),"enter 1 or 3 in G4"))</f>
        <v>0</v>
      </c>
      <c r="H111" s="1">
        <f>IF($G$4=3,ROUND(proj1!AJ95,0),IF($G$4=1,ROUND(proj1!AQ95,0),"enter 1 or 3 in G4"))</f>
        <v>0</v>
      </c>
      <c r="I111" s="1" t="str">
        <f t="shared" si="2"/>
        <v/>
      </c>
    </row>
    <row r="112" spans="6:9" customFormat="1" hidden="1" x14ac:dyDescent="0.25">
      <c r="F112" s="1" t="s">
        <v>99</v>
      </c>
      <c r="G112" s="1">
        <f>IF($G$4=3,ROUND(proj1!AI96,0),IF($G$4=1,ROUND(proj1!AP96,0),"enter 1 or 3 in G4"))</f>
        <v>0</v>
      </c>
      <c r="H112" s="1">
        <f>IF($G$4=3,ROUND(proj1!AJ96,0),IF($G$4=1,ROUND(proj1!AQ96,0),"enter 1 or 3 in G4"))</f>
        <v>0</v>
      </c>
      <c r="I112" s="1" t="str">
        <f t="shared" si="2"/>
        <v/>
      </c>
    </row>
    <row r="113" spans="6:9" customFormat="1" hidden="1" x14ac:dyDescent="0.25">
      <c r="F113" s="1" t="s">
        <v>100</v>
      </c>
      <c r="G113" s="1">
        <f>IF($G$4=3,ROUND(proj1!AI97,0),IF($G$4=1,ROUND(proj1!AP97,0),"enter 1 or 3 in G4"))</f>
        <v>0</v>
      </c>
      <c r="H113" s="1">
        <f>IF($G$4=3,ROUND(proj1!AJ97,0),IF($G$4=1,ROUND(proj1!AQ97,0),"enter 1 or 3 in G4"))</f>
        <v>0</v>
      </c>
      <c r="I113" s="1" t="str">
        <f t="shared" si="2"/>
        <v/>
      </c>
    </row>
    <row r="114" spans="6:9" customFormat="1" hidden="1" x14ac:dyDescent="0.25">
      <c r="F114" s="1" t="s">
        <v>101</v>
      </c>
      <c r="G114" s="1">
        <f>IF($G$4=3,ROUND(proj1!AI98,0),IF($G$4=1,ROUND(proj1!AP98,0),"enter 1 or 3 in G4"))</f>
        <v>0</v>
      </c>
      <c r="H114" s="1">
        <f>IF($G$4=3,ROUND(proj1!AJ98,0),IF($G$4=1,ROUND(proj1!AQ98,0),"enter 1 or 3 in G4"))</f>
        <v>0</v>
      </c>
      <c r="I114" s="1" t="str">
        <f t="shared" si="2"/>
        <v/>
      </c>
    </row>
    <row r="115" spans="6:9" customFormat="1" hidden="1" x14ac:dyDescent="0.25">
      <c r="F115" s="1" t="s">
        <v>102</v>
      </c>
      <c r="G115" s="1">
        <f>IF($G$4=3,ROUND(proj1!AI99,0),IF($G$4=1,ROUND(proj1!AP99,0),"enter 1 or 3 in G4"))</f>
        <v>0</v>
      </c>
      <c r="H115" s="1">
        <f>IF($G$4=3,ROUND(proj1!AJ99,0),IF($G$4=1,ROUND(proj1!AQ99,0),"enter 1 or 3 in G4"))</f>
        <v>0</v>
      </c>
      <c r="I115" s="1" t="str">
        <f t="shared" si="2"/>
        <v/>
      </c>
    </row>
    <row r="116" spans="6:9" customFormat="1" hidden="1" x14ac:dyDescent="0.25">
      <c r="F116" s="1" t="s">
        <v>103</v>
      </c>
      <c r="G116" s="1">
        <f>IF($G$4=3,ROUND(proj1!AI100,0),IF($G$4=1,ROUND(proj1!AP100,0),"enter 1 or 3 in G4"))</f>
        <v>0</v>
      </c>
      <c r="H116" s="1">
        <f>IF($G$4=3,ROUND(proj1!AJ100,0),IF($G$4=1,ROUND(proj1!AQ100,0),"enter 1 or 3 in G4"))</f>
        <v>0</v>
      </c>
      <c r="I116" s="1" t="str">
        <f t="shared" si="2"/>
        <v/>
      </c>
    </row>
    <row r="117" spans="6:9" customFormat="1" hidden="1" x14ac:dyDescent="0.25">
      <c r="F117" s="1" t="s">
        <v>104</v>
      </c>
      <c r="G117" s="1">
        <f>IF($G$4=3,ROUND(proj1!AI101,0),IF($G$4=1,ROUND(proj1!AP101,0),"enter 1 or 3 in G4"))</f>
        <v>0</v>
      </c>
      <c r="H117" s="1">
        <f>IF($G$4=3,ROUND(proj1!AJ101,0),IF($G$4=1,ROUND(proj1!AQ101,0),"enter 1 or 3 in G4"))</f>
        <v>0</v>
      </c>
      <c r="I117" s="1" t="str">
        <f t="shared" si="2"/>
        <v/>
      </c>
    </row>
    <row r="118" spans="6:9" customFormat="1" hidden="1" x14ac:dyDescent="0.25">
      <c r="F118" s="1" t="s">
        <v>105</v>
      </c>
      <c r="G118" s="1">
        <f>IF($G$4=3,ROUND(proj1!AI102,0),IF($G$4=1,ROUND(proj1!AP102,0),"enter 1 or 3 in G4"))</f>
        <v>0</v>
      </c>
      <c r="H118" s="1">
        <f>IF($G$4=3,ROUND(proj1!AJ102,0),IF($G$4=1,ROUND(proj1!AQ102,0),"enter 1 or 3 in G4"))</f>
        <v>0</v>
      </c>
      <c r="I118" s="1" t="str">
        <f t="shared" si="2"/>
        <v/>
      </c>
    </row>
    <row r="119" spans="6:9" x14ac:dyDescent="0.25">
      <c r="F119" s="50" t="s">
        <v>1176</v>
      </c>
      <c r="G119" s="50">
        <f>SUM(G19:G118)</f>
        <v>15</v>
      </c>
      <c r="H119" s="50">
        <f>SUM(H19:H118)</f>
        <v>8</v>
      </c>
      <c r="I119" s="1" t="str">
        <f t="shared" ref="I119" si="3">IF(G119="enter 1 or 3 in G4","error",IF(AND(G119&gt;0,H119=0),"RY2019 only",IF(AND(G119=0,H119&gt;0),"RY 2020 only",IF(AND(G119&gt;0,H119&gt;0),"both",""))))</f>
        <v>both</v>
      </c>
    </row>
  </sheetData>
  <sheetProtection autoFilter="0"/>
  <autoFilter ref="F18:I119" xr:uid="{00000000-0009-0000-0000-000001000000}">
    <filterColumn colId="3">
      <customFilters>
        <customFilter operator="notEqual" val=" "/>
      </customFilters>
    </filterColumn>
  </autoFilter>
  <mergeCells count="9">
    <mergeCell ref="F16:I16"/>
    <mergeCell ref="F17:I17"/>
    <mergeCell ref="F1:H1"/>
    <mergeCell ref="A10:B10"/>
    <mergeCell ref="A11:B11"/>
    <mergeCell ref="A12:B12"/>
    <mergeCell ref="A13:B13"/>
    <mergeCell ref="A1:C1"/>
    <mergeCell ref="F7:H7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374"/>
  <sheetViews>
    <sheetView workbookViewId="0"/>
  </sheetViews>
  <sheetFormatPr defaultRowHeight="15" x14ac:dyDescent="0.25"/>
  <cols>
    <col min="2" max="2" width="10" bestFit="1" customWidth="1"/>
    <col min="3" max="3" width="15.42578125" bestFit="1" customWidth="1"/>
    <col min="4" max="4" width="13.140625" bestFit="1" customWidth="1"/>
    <col min="5" max="5" width="35.7109375" bestFit="1" customWidth="1"/>
    <col min="6" max="6" width="14.42578125" bestFit="1" customWidth="1"/>
    <col min="7" max="7" width="40.7109375" bestFit="1" customWidth="1"/>
    <col min="8" max="8" width="13.140625" bestFit="1" customWidth="1"/>
    <col min="9" max="9" width="22.85546875" bestFit="1" customWidth="1"/>
    <col min="10" max="10" width="9.85546875" bestFit="1" customWidth="1"/>
    <col min="11" max="11" width="10.7109375" bestFit="1" customWidth="1"/>
    <col min="12" max="12" width="15" bestFit="1" customWidth="1"/>
    <col min="13" max="13" width="16.5703125" bestFit="1" customWidth="1"/>
    <col min="14" max="14" width="80.42578125" bestFit="1" customWidth="1"/>
    <col min="15" max="15" width="70.28515625" bestFit="1" customWidth="1"/>
    <col min="16" max="16" width="40.7109375" bestFit="1" customWidth="1"/>
    <col min="17" max="17" width="15.140625" bestFit="1" customWidth="1"/>
    <col min="18" max="18" width="68.42578125" bestFit="1" customWidth="1"/>
    <col min="19" max="19" width="12.7109375" bestFit="1" customWidth="1"/>
    <col min="20" max="20" width="16.28515625" bestFit="1" customWidth="1"/>
    <col min="21" max="21" width="19.7109375" bestFit="1" customWidth="1"/>
    <col min="22" max="22" width="16.42578125" bestFit="1" customWidth="1"/>
    <col min="23" max="23" width="18" bestFit="1" customWidth="1"/>
    <col min="24" max="24" width="21.42578125" bestFit="1" customWidth="1"/>
    <col min="25" max="26" width="18.140625" bestFit="1" customWidth="1"/>
    <col min="27" max="27" width="12.42578125" bestFit="1" customWidth="1"/>
    <col min="28" max="28" width="13.5703125" bestFit="1" customWidth="1"/>
    <col min="29" max="29" width="13.5703125" customWidth="1"/>
    <col min="30" max="30" width="9.5703125" bestFit="1" customWidth="1"/>
    <col min="31" max="31" width="10.28515625" bestFit="1" customWidth="1"/>
    <col min="35" max="35" width="13.7109375" customWidth="1"/>
    <col min="37" max="37" width="9.5703125" bestFit="1" customWidth="1"/>
  </cols>
  <sheetData>
    <row r="1" spans="1:37" x14ac:dyDescent="0.25">
      <c r="A1" s="6" t="s">
        <v>117</v>
      </c>
      <c r="B1" s="6" t="s">
        <v>118</v>
      </c>
      <c r="C1" s="6" t="s">
        <v>119</v>
      </c>
      <c r="D1" s="6" t="s">
        <v>120</v>
      </c>
      <c r="E1" s="6" t="s">
        <v>121</v>
      </c>
      <c r="F1" s="6" t="s">
        <v>122</v>
      </c>
      <c r="G1" s="6" t="s">
        <v>123</v>
      </c>
      <c r="H1" s="6" t="s">
        <v>124</v>
      </c>
      <c r="I1" s="6" t="s">
        <v>125</v>
      </c>
      <c r="J1" s="6" t="s">
        <v>126</v>
      </c>
      <c r="K1" s="6" t="s">
        <v>127</v>
      </c>
      <c r="L1" s="6" t="s">
        <v>128</v>
      </c>
      <c r="M1" s="6" t="s">
        <v>129</v>
      </c>
      <c r="N1" s="6" t="s">
        <v>130</v>
      </c>
      <c r="O1" s="6" t="s">
        <v>131</v>
      </c>
      <c r="P1" s="6" t="s">
        <v>132</v>
      </c>
      <c r="Q1" s="6" t="s">
        <v>133</v>
      </c>
      <c r="R1" s="6" t="s">
        <v>134</v>
      </c>
      <c r="S1" s="6" t="s">
        <v>135</v>
      </c>
      <c r="T1" s="6" t="s">
        <v>136</v>
      </c>
      <c r="U1" s="6" t="s">
        <v>137</v>
      </c>
      <c r="V1" s="6" t="s">
        <v>138</v>
      </c>
      <c r="W1" s="6" t="s">
        <v>139</v>
      </c>
      <c r="X1" s="6" t="s">
        <v>140</v>
      </c>
      <c r="Y1" s="6" t="s">
        <v>141</v>
      </c>
      <c r="Z1" s="6" t="s">
        <v>142</v>
      </c>
      <c r="AA1" s="6" t="s">
        <v>143</v>
      </c>
      <c r="AB1" s="6" t="s">
        <v>144</v>
      </c>
      <c r="AC1" s="1" t="s">
        <v>145</v>
      </c>
      <c r="AD1" s="1" t="s">
        <v>1125</v>
      </c>
      <c r="AE1" s="1" t="s">
        <v>1127</v>
      </c>
      <c r="AF1" s="18" t="s">
        <v>1128</v>
      </c>
      <c r="AG1" s="18" t="s">
        <v>1126</v>
      </c>
      <c r="AI1" s="1" t="s">
        <v>5</v>
      </c>
      <c r="AJ1" s="1" t="s">
        <v>1126</v>
      </c>
      <c r="AK1" s="1" t="s">
        <v>1125</v>
      </c>
    </row>
    <row r="2" spans="1:37" x14ac:dyDescent="0.25">
      <c r="A2" s="7" t="s">
        <v>146</v>
      </c>
      <c r="B2" s="8">
        <v>91</v>
      </c>
      <c r="C2" s="8">
        <v>109</v>
      </c>
      <c r="D2" s="8">
        <v>167</v>
      </c>
      <c r="E2" s="9" t="s">
        <v>147</v>
      </c>
      <c r="F2" s="8">
        <v>1</v>
      </c>
      <c r="G2" s="9" t="s">
        <v>6</v>
      </c>
      <c r="H2" s="9" t="s">
        <v>6</v>
      </c>
      <c r="I2" s="8">
        <v>3</v>
      </c>
      <c r="J2" s="8">
        <v>4462</v>
      </c>
      <c r="K2" s="8">
        <v>0.09</v>
      </c>
      <c r="L2" s="8">
        <v>2</v>
      </c>
      <c r="M2" s="8">
        <v>0</v>
      </c>
      <c r="N2" s="9" t="s">
        <v>148</v>
      </c>
      <c r="O2" s="9" t="s">
        <v>149</v>
      </c>
      <c r="P2" s="9" t="s">
        <v>150</v>
      </c>
      <c r="Q2" s="9" t="s">
        <v>151</v>
      </c>
      <c r="R2" s="9" t="s">
        <v>149</v>
      </c>
      <c r="S2" s="8">
        <v>393</v>
      </c>
      <c r="T2" s="8">
        <v>0</v>
      </c>
      <c r="U2" s="8">
        <v>0</v>
      </c>
      <c r="V2" s="8">
        <v>0</v>
      </c>
      <c r="W2" s="8">
        <v>4</v>
      </c>
      <c r="X2" s="8">
        <v>389</v>
      </c>
      <c r="Y2" s="8">
        <v>393</v>
      </c>
      <c r="Z2" s="8">
        <v>0</v>
      </c>
      <c r="AA2" s="8">
        <v>0</v>
      </c>
      <c r="AB2" s="8">
        <v>1</v>
      </c>
      <c r="AC2" s="1" t="str">
        <f>IF(L2=1,"freestand",IF(L2=2,"mobile",IF(L2=3,"new",IF(F2&gt;0,"hospital","no service"))))</f>
        <v>mobile</v>
      </c>
      <c r="AD2" s="1">
        <f>IF(I2=0,CONTROL!H$13,IF(I2&lt;=CONTROL!F$12,CONTROL!H$12,IF(I2&lt;=CONTROL!F$11,CONTROL!H$11,IF(I2&lt;=CONTROL!F$10,CONTROL!H$10,CONTROL!H$9))))</f>
        <v>4462</v>
      </c>
      <c r="AE2" s="1">
        <f>T2+U2+W2+X2</f>
        <v>393</v>
      </c>
      <c r="AF2" s="19">
        <f>IF((AE2/AD2)&gt;1,1,AE2/AD2)</f>
        <v>8.8077095472882116E-2</v>
      </c>
      <c r="AG2" s="19">
        <f>IF(M2&gt;0,M2,AF2)</f>
        <v>8.8077095472882116E-2</v>
      </c>
      <c r="AI2" s="1" t="s">
        <v>6</v>
      </c>
      <c r="AJ2" s="19">
        <f>SUMIF($H$2:$H$368,AI2,$AG$2:$AG$368)</f>
        <v>3.578216046615867</v>
      </c>
      <c r="AK2" s="1">
        <f>AVERAGEIF(H$2:H$368,AI2,AD$2:AD$368)</f>
        <v>4462</v>
      </c>
    </row>
    <row r="3" spans="1:37" x14ac:dyDescent="0.25">
      <c r="A3" s="7" t="s">
        <v>146</v>
      </c>
      <c r="B3" s="8">
        <v>116</v>
      </c>
      <c r="C3" s="8">
        <v>135</v>
      </c>
      <c r="D3" s="8">
        <v>251</v>
      </c>
      <c r="E3" s="9" t="s">
        <v>147</v>
      </c>
      <c r="F3" s="8">
        <v>1</v>
      </c>
      <c r="G3" s="9" t="s">
        <v>6</v>
      </c>
      <c r="H3" s="9" t="s">
        <v>6</v>
      </c>
      <c r="I3" s="8">
        <v>3</v>
      </c>
      <c r="J3" s="8">
        <v>4462</v>
      </c>
      <c r="K3" s="8">
        <v>0.03</v>
      </c>
      <c r="L3" s="8">
        <v>2</v>
      </c>
      <c r="M3" s="8">
        <v>0</v>
      </c>
      <c r="N3" s="9" t="s">
        <v>152</v>
      </c>
      <c r="O3" s="9" t="s">
        <v>153</v>
      </c>
      <c r="P3" s="9" t="s">
        <v>154</v>
      </c>
      <c r="Q3" s="9" t="s">
        <v>151</v>
      </c>
      <c r="R3" s="9" t="s">
        <v>155</v>
      </c>
      <c r="S3" s="8">
        <v>124</v>
      </c>
      <c r="T3" s="8">
        <v>0</v>
      </c>
      <c r="U3" s="8">
        <v>0</v>
      </c>
      <c r="V3" s="8">
        <v>0</v>
      </c>
      <c r="W3" s="8">
        <v>28</v>
      </c>
      <c r="X3" s="8">
        <v>96</v>
      </c>
      <c r="Y3" s="8">
        <v>124</v>
      </c>
      <c r="Z3" s="8">
        <v>0</v>
      </c>
      <c r="AA3" s="8">
        <v>0</v>
      </c>
      <c r="AB3" s="8">
        <v>1</v>
      </c>
      <c r="AC3" s="1" t="str">
        <f t="shared" ref="AC3:AC66" si="0">IF(L3=1,"freestand",IF(L3=2,"mobile",IF(L3=3,"new",IF(F3&gt;0,"hospital","no service"))))</f>
        <v>mobile</v>
      </c>
      <c r="AD3" s="1">
        <f>IF(I3=0,CONTROL!H$13,IF(I3&lt;=CONTROL!F$12,CONTROL!H$12,IF(I3&lt;=CONTROL!F$11,CONTROL!H$11,IF(I3&lt;=CONTROL!F$10,CONTROL!H$10,CONTROL!H$9))))</f>
        <v>4462</v>
      </c>
      <c r="AE3" s="1">
        <f t="shared" ref="AE3:AE66" si="1">T3+U3+W3+X3</f>
        <v>124</v>
      </c>
      <c r="AF3" s="19">
        <f t="shared" ref="AF3:AF66" si="2">IF((AE3/AD3)&gt;1,1,AE3/AD3)</f>
        <v>2.7790228597041687E-2</v>
      </c>
      <c r="AG3" s="19">
        <f t="shared" ref="AG3:AG66" si="3">IF(M3&gt;0,M3,AF3)</f>
        <v>2.7790228597041687E-2</v>
      </c>
      <c r="AI3" s="1" t="s">
        <v>7</v>
      </c>
      <c r="AJ3" s="19">
        <f t="shared" ref="AJ3:AJ66" si="4">SUMIF($H$2:$H$368,AI3,$AG$2:$AG$368)</f>
        <v>0</v>
      </c>
      <c r="AK3" s="1">
        <f t="shared" ref="AK3:AK66" si="5">AVERAGEIF(H$2:H$368,AI3,AD$2:AD$368)</f>
        <v>1716</v>
      </c>
    </row>
    <row r="4" spans="1:37" x14ac:dyDescent="0.25">
      <c r="A4" s="7" t="s">
        <v>146</v>
      </c>
      <c r="B4" s="8">
        <v>99</v>
      </c>
      <c r="C4" s="8">
        <v>118</v>
      </c>
      <c r="D4" s="8">
        <v>196</v>
      </c>
      <c r="E4" s="9" t="s">
        <v>147</v>
      </c>
      <c r="F4" s="8">
        <v>1</v>
      </c>
      <c r="G4" s="9" t="s">
        <v>6</v>
      </c>
      <c r="H4" s="9" t="s">
        <v>6</v>
      </c>
      <c r="I4" s="8">
        <v>3</v>
      </c>
      <c r="J4" s="8">
        <v>4462</v>
      </c>
      <c r="K4" s="8">
        <v>0.05</v>
      </c>
      <c r="L4" s="8">
        <v>2</v>
      </c>
      <c r="M4" s="8">
        <v>0</v>
      </c>
      <c r="N4" s="9" t="s">
        <v>156</v>
      </c>
      <c r="O4" s="9" t="s">
        <v>157</v>
      </c>
      <c r="P4" s="9" t="s">
        <v>150</v>
      </c>
      <c r="Q4" s="9" t="s">
        <v>151</v>
      </c>
      <c r="R4" s="9" t="s">
        <v>158</v>
      </c>
      <c r="S4" s="8">
        <v>202</v>
      </c>
      <c r="T4" s="8">
        <v>0</v>
      </c>
      <c r="U4" s="8">
        <v>0</v>
      </c>
      <c r="V4" s="8">
        <v>0</v>
      </c>
      <c r="W4" s="8">
        <v>2</v>
      </c>
      <c r="X4" s="8">
        <v>200</v>
      </c>
      <c r="Y4" s="8">
        <v>202</v>
      </c>
      <c r="Z4" s="8">
        <v>0</v>
      </c>
      <c r="AA4" s="8">
        <v>0</v>
      </c>
      <c r="AB4" s="8">
        <v>1</v>
      </c>
      <c r="AC4" s="1" t="str">
        <f t="shared" si="0"/>
        <v>mobile</v>
      </c>
      <c r="AD4" s="1">
        <f>IF(I4=0,CONTROL!H$13,IF(I4&lt;=CONTROL!F$12,CONTROL!H$12,IF(I4&lt;=CONTROL!F$11,CONTROL!H$11,IF(I4&lt;=CONTROL!F$10,CONTROL!H$10,CONTROL!H$9))))</f>
        <v>4462</v>
      </c>
      <c r="AE4" s="1">
        <f t="shared" si="1"/>
        <v>202</v>
      </c>
      <c r="AF4" s="19">
        <f t="shared" si="2"/>
        <v>4.5271178843567905E-2</v>
      </c>
      <c r="AG4" s="19">
        <f t="shared" si="3"/>
        <v>4.5271178843567905E-2</v>
      </c>
      <c r="AI4" s="1" t="s">
        <v>8</v>
      </c>
      <c r="AJ4" s="19">
        <f t="shared" si="4"/>
        <v>1.1072261072261072E-2</v>
      </c>
      <c r="AK4" s="1">
        <f t="shared" si="5"/>
        <v>1716</v>
      </c>
    </row>
    <row r="5" spans="1:37" x14ac:dyDescent="0.25">
      <c r="A5" s="7" t="s">
        <v>146</v>
      </c>
      <c r="B5" s="8">
        <v>146</v>
      </c>
      <c r="C5" s="8">
        <v>177</v>
      </c>
      <c r="D5" s="8">
        <v>405</v>
      </c>
      <c r="E5" s="9" t="s">
        <v>147</v>
      </c>
      <c r="F5" s="8">
        <v>1</v>
      </c>
      <c r="G5" s="9" t="s">
        <v>6</v>
      </c>
      <c r="H5" s="9" t="s">
        <v>6</v>
      </c>
      <c r="I5" s="8">
        <v>3</v>
      </c>
      <c r="J5" s="8">
        <v>4462</v>
      </c>
      <c r="K5" s="8">
        <v>1</v>
      </c>
      <c r="L5" s="8">
        <v>3</v>
      </c>
      <c r="M5" s="8">
        <v>1</v>
      </c>
      <c r="N5" s="9" t="s">
        <v>159</v>
      </c>
      <c r="O5" s="9" t="s">
        <v>160</v>
      </c>
      <c r="P5" s="9" t="s">
        <v>159</v>
      </c>
      <c r="Q5" s="9" t="s">
        <v>159</v>
      </c>
      <c r="R5" s="9" t="s">
        <v>159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1</v>
      </c>
      <c r="AA5" s="8">
        <v>0</v>
      </c>
      <c r="AB5" s="8">
        <v>1</v>
      </c>
      <c r="AC5" s="1" t="str">
        <f t="shared" si="0"/>
        <v>new</v>
      </c>
      <c r="AD5" s="1">
        <f>IF(I5=0,CONTROL!H$13,IF(I5&lt;=CONTROL!F$12,CONTROL!H$12,IF(I5&lt;=CONTROL!F$11,CONTROL!H$11,IF(I5&lt;=CONTROL!F$10,CONTROL!H$10,CONTROL!H$9))))</f>
        <v>4462</v>
      </c>
      <c r="AE5" s="1">
        <f t="shared" si="1"/>
        <v>0</v>
      </c>
      <c r="AF5" s="19">
        <f t="shared" si="2"/>
        <v>0</v>
      </c>
      <c r="AG5" s="19">
        <f t="shared" si="3"/>
        <v>1</v>
      </c>
      <c r="AI5" s="1" t="s">
        <v>9</v>
      </c>
      <c r="AJ5" s="19">
        <f t="shared" si="4"/>
        <v>6.0606060606060608E-2</v>
      </c>
      <c r="AK5" s="1">
        <f t="shared" si="5"/>
        <v>1716</v>
      </c>
    </row>
    <row r="6" spans="1:37" x14ac:dyDescent="0.25">
      <c r="A6" s="7" t="s">
        <v>161</v>
      </c>
      <c r="B6" s="8">
        <v>1</v>
      </c>
      <c r="C6" s="8">
        <v>-99</v>
      </c>
      <c r="D6" s="8">
        <v>1</v>
      </c>
      <c r="E6" s="9" t="s">
        <v>162</v>
      </c>
      <c r="F6" s="8">
        <v>1</v>
      </c>
      <c r="G6" s="9" t="s">
        <v>6</v>
      </c>
      <c r="H6" s="9" t="s">
        <v>6</v>
      </c>
      <c r="I6" s="8">
        <v>3</v>
      </c>
      <c r="J6" s="8">
        <v>4462</v>
      </c>
      <c r="K6" s="8">
        <v>2</v>
      </c>
      <c r="L6" s="10"/>
      <c r="M6" s="8">
        <v>2</v>
      </c>
      <c r="N6" s="9" t="s">
        <v>163</v>
      </c>
      <c r="O6" s="9" t="s">
        <v>164</v>
      </c>
      <c r="P6" s="9" t="s">
        <v>159</v>
      </c>
      <c r="Q6" s="9" t="s">
        <v>159</v>
      </c>
      <c r="R6" s="9" t="s">
        <v>159</v>
      </c>
      <c r="S6" s="8">
        <v>7003</v>
      </c>
      <c r="T6" s="8">
        <v>321</v>
      </c>
      <c r="U6" s="8">
        <v>1076</v>
      </c>
      <c r="V6" s="8">
        <v>1397</v>
      </c>
      <c r="W6" s="8">
        <v>1287</v>
      </c>
      <c r="X6" s="8">
        <v>4319</v>
      </c>
      <c r="Y6" s="8">
        <v>5606</v>
      </c>
      <c r="Z6" s="10"/>
      <c r="AA6" s="8">
        <v>0</v>
      </c>
      <c r="AB6" s="8">
        <v>1</v>
      </c>
      <c r="AC6" s="1" t="str">
        <f t="shared" si="0"/>
        <v>hospital</v>
      </c>
      <c r="AD6" s="1">
        <f>IF(I6=0,CONTROL!H$13,IF(I6&lt;=CONTROL!F$12,CONTROL!H$12,IF(I6&lt;=CONTROL!F$11,CONTROL!H$11,IF(I6&lt;=CONTROL!F$10,CONTROL!H$10,CONTROL!H$9))))</f>
        <v>4462</v>
      </c>
      <c r="AE6" s="1">
        <f t="shared" si="1"/>
        <v>7003</v>
      </c>
      <c r="AF6" s="19">
        <f t="shared" si="2"/>
        <v>1</v>
      </c>
      <c r="AG6" s="19">
        <f t="shared" si="3"/>
        <v>2</v>
      </c>
      <c r="AI6" s="1" t="s">
        <v>10</v>
      </c>
      <c r="AJ6" s="19">
        <f t="shared" si="4"/>
        <v>1</v>
      </c>
      <c r="AK6" s="1">
        <f t="shared" si="5"/>
        <v>3775</v>
      </c>
    </row>
    <row r="7" spans="1:37" x14ac:dyDescent="0.25">
      <c r="A7" s="7" t="s">
        <v>161</v>
      </c>
      <c r="B7" s="8">
        <v>1</v>
      </c>
      <c r="C7" s="8">
        <v>-99</v>
      </c>
      <c r="D7" s="8">
        <v>3</v>
      </c>
      <c r="E7" s="9" t="s">
        <v>165</v>
      </c>
      <c r="F7" s="8">
        <v>1</v>
      </c>
      <c r="G7" s="9" t="s">
        <v>6</v>
      </c>
      <c r="H7" s="9" t="s">
        <v>6</v>
      </c>
      <c r="I7" s="8">
        <v>3</v>
      </c>
      <c r="J7" s="8">
        <v>4462</v>
      </c>
      <c r="K7" s="8">
        <v>0.19</v>
      </c>
      <c r="L7" s="8">
        <v>2</v>
      </c>
      <c r="M7" s="8">
        <v>0</v>
      </c>
      <c r="N7" s="9" t="s">
        <v>159</v>
      </c>
      <c r="O7" s="9" t="s">
        <v>166</v>
      </c>
      <c r="P7" s="9" t="s">
        <v>159</v>
      </c>
      <c r="Q7" s="9" t="s">
        <v>159</v>
      </c>
      <c r="R7" s="9" t="s">
        <v>159</v>
      </c>
      <c r="S7" s="8">
        <v>840</v>
      </c>
      <c r="T7" s="8">
        <v>0</v>
      </c>
      <c r="U7" s="8">
        <v>0</v>
      </c>
      <c r="V7" s="8">
        <v>0</v>
      </c>
      <c r="W7" s="8">
        <v>260</v>
      </c>
      <c r="X7" s="8">
        <v>580</v>
      </c>
      <c r="Y7" s="8">
        <v>840</v>
      </c>
      <c r="Z7" s="8">
        <v>0</v>
      </c>
      <c r="AA7" s="8">
        <v>0</v>
      </c>
      <c r="AB7" s="8">
        <v>1</v>
      </c>
      <c r="AC7" s="1" t="str">
        <f t="shared" si="0"/>
        <v>mobile</v>
      </c>
      <c r="AD7" s="1">
        <f>IF(I7=0,CONTROL!H$13,IF(I7&lt;=CONTROL!F$12,CONTROL!H$12,IF(I7&lt;=CONTROL!F$11,CONTROL!H$11,IF(I7&lt;=CONTROL!F$10,CONTROL!H$10,CONTROL!H$9))))</f>
        <v>4462</v>
      </c>
      <c r="AE7" s="1">
        <f t="shared" si="1"/>
        <v>840</v>
      </c>
      <c r="AF7" s="19">
        <f t="shared" si="2"/>
        <v>0.18825638727028238</v>
      </c>
      <c r="AG7" s="19">
        <f t="shared" si="3"/>
        <v>0.18825638727028238</v>
      </c>
      <c r="AI7" s="1" t="s">
        <v>11</v>
      </c>
      <c r="AJ7" s="19">
        <f t="shared" si="4"/>
        <v>0.11188811188811189</v>
      </c>
      <c r="AK7" s="1">
        <f t="shared" si="5"/>
        <v>1716</v>
      </c>
    </row>
    <row r="8" spans="1:37" x14ac:dyDescent="0.25">
      <c r="A8" s="7" t="s">
        <v>161</v>
      </c>
      <c r="B8" s="8">
        <v>1</v>
      </c>
      <c r="C8" s="8">
        <v>-99</v>
      </c>
      <c r="D8" s="8">
        <v>203</v>
      </c>
      <c r="E8" s="9" t="s">
        <v>165</v>
      </c>
      <c r="F8" s="8">
        <v>1</v>
      </c>
      <c r="G8" s="9" t="s">
        <v>6</v>
      </c>
      <c r="H8" s="9" t="s">
        <v>6</v>
      </c>
      <c r="I8" s="8">
        <v>3</v>
      </c>
      <c r="J8" s="8">
        <v>4462</v>
      </c>
      <c r="K8" s="8">
        <v>0.19</v>
      </c>
      <c r="L8" s="8">
        <v>2</v>
      </c>
      <c r="M8" s="8">
        <v>0</v>
      </c>
      <c r="N8" s="9" t="s">
        <v>159</v>
      </c>
      <c r="O8" s="9" t="s">
        <v>167</v>
      </c>
      <c r="P8" s="9" t="s">
        <v>159</v>
      </c>
      <c r="Q8" s="9" t="s">
        <v>159</v>
      </c>
      <c r="R8" s="9" t="s">
        <v>159</v>
      </c>
      <c r="S8" s="8">
        <v>833</v>
      </c>
      <c r="T8" s="8">
        <v>0</v>
      </c>
      <c r="U8" s="8">
        <v>0</v>
      </c>
      <c r="V8" s="8">
        <v>0</v>
      </c>
      <c r="W8" s="8">
        <v>258</v>
      </c>
      <c r="X8" s="8">
        <v>575</v>
      </c>
      <c r="Y8" s="8">
        <v>833</v>
      </c>
      <c r="Z8" s="8">
        <v>0</v>
      </c>
      <c r="AA8" s="8">
        <v>0</v>
      </c>
      <c r="AB8" s="8">
        <v>1</v>
      </c>
      <c r="AC8" s="1" t="str">
        <f t="shared" si="0"/>
        <v>mobile</v>
      </c>
      <c r="AD8" s="1">
        <f>IF(I8=0,CONTROL!H$13,IF(I8&lt;=CONTROL!F$12,CONTROL!H$12,IF(I8&lt;=CONTROL!F$11,CONTROL!H$11,IF(I8&lt;=CONTROL!F$10,CONTROL!H$10,CONTROL!H$9))))</f>
        <v>4462</v>
      </c>
      <c r="AE8" s="1">
        <f t="shared" si="1"/>
        <v>833</v>
      </c>
      <c r="AF8" s="19">
        <f t="shared" si="2"/>
        <v>0.18668758404303004</v>
      </c>
      <c r="AG8" s="19">
        <f t="shared" si="3"/>
        <v>0.18668758404303004</v>
      </c>
      <c r="AI8" s="1" t="s">
        <v>12</v>
      </c>
      <c r="AJ8" s="19">
        <f t="shared" si="4"/>
        <v>1</v>
      </c>
      <c r="AK8" s="1">
        <f t="shared" si="5"/>
        <v>3775</v>
      </c>
    </row>
    <row r="9" spans="1:37" x14ac:dyDescent="0.25">
      <c r="A9" s="7" t="s">
        <v>146</v>
      </c>
      <c r="B9" s="8">
        <v>99</v>
      </c>
      <c r="C9" s="8">
        <v>118</v>
      </c>
      <c r="D9" s="8">
        <v>191</v>
      </c>
      <c r="E9" s="9" t="s">
        <v>147</v>
      </c>
      <c r="F9" s="8">
        <v>1</v>
      </c>
      <c r="G9" s="9" t="s">
        <v>6</v>
      </c>
      <c r="H9" s="9" t="s">
        <v>6</v>
      </c>
      <c r="I9" s="8">
        <v>3</v>
      </c>
      <c r="J9" s="8">
        <v>4462</v>
      </c>
      <c r="K9" s="8">
        <v>0.04</v>
      </c>
      <c r="L9" s="8">
        <v>2</v>
      </c>
      <c r="M9" s="8">
        <v>0</v>
      </c>
      <c r="N9" s="9" t="s">
        <v>156</v>
      </c>
      <c r="O9" s="9" t="s">
        <v>153</v>
      </c>
      <c r="P9" s="9" t="s">
        <v>154</v>
      </c>
      <c r="Q9" s="9" t="s">
        <v>151</v>
      </c>
      <c r="R9" s="9" t="s">
        <v>158</v>
      </c>
      <c r="S9" s="8">
        <v>188</v>
      </c>
      <c r="T9" s="8">
        <v>0</v>
      </c>
      <c r="U9" s="8">
        <v>0</v>
      </c>
      <c r="V9" s="8">
        <v>0</v>
      </c>
      <c r="W9" s="8">
        <v>61</v>
      </c>
      <c r="X9" s="8">
        <v>127</v>
      </c>
      <c r="Y9" s="8">
        <v>188</v>
      </c>
      <c r="Z9" s="8">
        <v>0</v>
      </c>
      <c r="AA9" s="8">
        <v>0</v>
      </c>
      <c r="AB9" s="8">
        <v>1</v>
      </c>
      <c r="AC9" s="1" t="str">
        <f t="shared" si="0"/>
        <v>mobile</v>
      </c>
      <c r="AD9" s="1">
        <f>IF(I9=0,CONTROL!H$13,IF(I9&lt;=CONTROL!F$12,CONTROL!H$12,IF(I9&lt;=CONTROL!F$11,CONTROL!H$11,IF(I9&lt;=CONTROL!F$10,CONTROL!H$10,CONTROL!H$9))))</f>
        <v>4462</v>
      </c>
      <c r="AE9" s="1">
        <f t="shared" si="1"/>
        <v>188</v>
      </c>
      <c r="AF9" s="19">
        <f t="shared" si="2"/>
        <v>4.2133572389063199E-2</v>
      </c>
      <c r="AG9" s="19">
        <f t="shared" si="3"/>
        <v>4.2133572389063199E-2</v>
      </c>
      <c r="AI9" s="1" t="s">
        <v>13</v>
      </c>
      <c r="AJ9" s="19">
        <f t="shared" si="4"/>
        <v>0</v>
      </c>
      <c r="AK9" s="1">
        <f t="shared" si="5"/>
        <v>1716</v>
      </c>
    </row>
    <row r="10" spans="1:37" x14ac:dyDescent="0.25">
      <c r="A10" s="7" t="s">
        <v>159</v>
      </c>
      <c r="B10" s="10"/>
      <c r="C10" s="10"/>
      <c r="D10" s="10"/>
      <c r="E10" s="9" t="s">
        <v>159</v>
      </c>
      <c r="F10" s="10"/>
      <c r="G10" s="9" t="s">
        <v>7</v>
      </c>
      <c r="H10" s="9" t="s">
        <v>7</v>
      </c>
      <c r="I10" s="10"/>
      <c r="J10" s="8">
        <v>1716</v>
      </c>
      <c r="K10" s="10"/>
      <c r="L10" s="10"/>
      <c r="M10" s="10"/>
      <c r="N10" s="9" t="s">
        <v>159</v>
      </c>
      <c r="O10" s="9" t="s">
        <v>159</v>
      </c>
      <c r="P10" s="9" t="s">
        <v>159</v>
      </c>
      <c r="Q10" s="9" t="s">
        <v>159</v>
      </c>
      <c r="R10" s="9" t="s">
        <v>159</v>
      </c>
      <c r="S10" s="10"/>
      <c r="T10" s="10"/>
      <c r="U10" s="10"/>
      <c r="V10" s="10"/>
      <c r="W10" s="10"/>
      <c r="X10" s="10"/>
      <c r="Y10" s="10"/>
      <c r="Z10" s="10"/>
      <c r="AA10" s="10"/>
      <c r="AB10" s="8">
        <v>2</v>
      </c>
      <c r="AC10" s="1" t="str">
        <f t="shared" si="0"/>
        <v>no service</v>
      </c>
      <c r="AD10" s="1">
        <f>IF(I10=0,CONTROL!H$13,IF(I10&lt;=CONTROL!F$12,CONTROL!H$12,IF(I10&lt;=CONTROL!F$11,CONTROL!H$11,IF(I10&lt;=CONTROL!F$10,CONTROL!H$10,CONTROL!H$9))))</f>
        <v>1716</v>
      </c>
      <c r="AE10" s="1">
        <f t="shared" si="1"/>
        <v>0</v>
      </c>
      <c r="AF10" s="19">
        <f t="shared" si="2"/>
        <v>0</v>
      </c>
      <c r="AG10" s="19">
        <f t="shared" si="3"/>
        <v>0</v>
      </c>
      <c r="AI10" s="1" t="s">
        <v>14</v>
      </c>
      <c r="AJ10" s="19">
        <f t="shared" si="4"/>
        <v>0.3776223776223776</v>
      </c>
      <c r="AK10" s="1">
        <f t="shared" si="5"/>
        <v>1716</v>
      </c>
    </row>
    <row r="11" spans="1:37" x14ac:dyDescent="0.25">
      <c r="A11" s="7" t="s">
        <v>146</v>
      </c>
      <c r="B11" s="8">
        <v>100</v>
      </c>
      <c r="C11" s="8">
        <v>119</v>
      </c>
      <c r="D11" s="8">
        <v>199</v>
      </c>
      <c r="E11" s="9" t="s">
        <v>147</v>
      </c>
      <c r="F11" s="8">
        <v>3</v>
      </c>
      <c r="G11" s="9" t="s">
        <v>8</v>
      </c>
      <c r="H11" s="9" t="s">
        <v>8</v>
      </c>
      <c r="I11" s="8">
        <v>0</v>
      </c>
      <c r="J11" s="8">
        <v>1716</v>
      </c>
      <c r="K11" s="8">
        <v>0.01</v>
      </c>
      <c r="L11" s="8">
        <v>2</v>
      </c>
      <c r="M11" s="8">
        <v>0</v>
      </c>
      <c r="N11" s="9" t="s">
        <v>152</v>
      </c>
      <c r="O11" s="9" t="s">
        <v>168</v>
      </c>
      <c r="P11" s="9" t="s">
        <v>169</v>
      </c>
      <c r="Q11" s="9" t="s">
        <v>170</v>
      </c>
      <c r="R11" s="9" t="s">
        <v>155</v>
      </c>
      <c r="S11" s="8">
        <v>19</v>
      </c>
      <c r="T11" s="8">
        <v>0</v>
      </c>
      <c r="U11" s="8">
        <v>0</v>
      </c>
      <c r="V11" s="8">
        <v>0</v>
      </c>
      <c r="W11" s="8">
        <v>3</v>
      </c>
      <c r="X11" s="8">
        <v>16</v>
      </c>
      <c r="Y11" s="8">
        <v>19</v>
      </c>
      <c r="Z11" s="8">
        <v>0</v>
      </c>
      <c r="AA11" s="8">
        <v>0</v>
      </c>
      <c r="AB11" s="8">
        <v>3</v>
      </c>
      <c r="AC11" s="1" t="str">
        <f t="shared" si="0"/>
        <v>mobile</v>
      </c>
      <c r="AD11" s="1">
        <f>IF(I11=0,CONTROL!H$13,IF(I11&lt;=CONTROL!F$12,CONTROL!H$12,IF(I11&lt;=CONTROL!F$11,CONTROL!H$11,IF(I11&lt;=CONTROL!F$10,CONTROL!H$10,CONTROL!H$9))))</f>
        <v>1716</v>
      </c>
      <c r="AE11" s="1">
        <f t="shared" si="1"/>
        <v>19</v>
      </c>
      <c r="AF11" s="19">
        <f t="shared" si="2"/>
        <v>1.1072261072261072E-2</v>
      </c>
      <c r="AG11" s="19">
        <f t="shared" si="3"/>
        <v>1.1072261072261072E-2</v>
      </c>
      <c r="AI11" s="1" t="s">
        <v>15</v>
      </c>
      <c r="AJ11" s="19">
        <f t="shared" si="4"/>
        <v>2.528169014084507</v>
      </c>
      <c r="AK11" s="1">
        <f t="shared" si="5"/>
        <v>4118</v>
      </c>
    </row>
    <row r="12" spans="1:37" x14ac:dyDescent="0.25">
      <c r="A12" s="7" t="s">
        <v>146</v>
      </c>
      <c r="B12" s="8">
        <v>97</v>
      </c>
      <c r="C12" s="8">
        <v>116</v>
      </c>
      <c r="D12" s="8">
        <v>184</v>
      </c>
      <c r="E12" s="9" t="s">
        <v>147</v>
      </c>
      <c r="F12" s="8">
        <v>4</v>
      </c>
      <c r="G12" s="9" t="s">
        <v>9</v>
      </c>
      <c r="H12" s="9" t="s">
        <v>9</v>
      </c>
      <c r="I12" s="8">
        <v>0</v>
      </c>
      <c r="J12" s="8">
        <v>1716</v>
      </c>
      <c r="K12" s="8">
        <v>0.06</v>
      </c>
      <c r="L12" s="8">
        <v>2</v>
      </c>
      <c r="M12" s="8">
        <v>0</v>
      </c>
      <c r="N12" s="9" t="s">
        <v>171</v>
      </c>
      <c r="O12" s="9" t="s">
        <v>172</v>
      </c>
      <c r="P12" s="9" t="s">
        <v>173</v>
      </c>
      <c r="Q12" s="9" t="s">
        <v>174</v>
      </c>
      <c r="R12" s="9" t="s">
        <v>175</v>
      </c>
      <c r="S12" s="8">
        <v>104</v>
      </c>
      <c r="T12" s="8">
        <v>1</v>
      </c>
      <c r="U12" s="8">
        <v>3</v>
      </c>
      <c r="V12" s="8">
        <v>4</v>
      </c>
      <c r="W12" s="8">
        <v>33</v>
      </c>
      <c r="X12" s="8">
        <v>67</v>
      </c>
      <c r="Y12" s="8">
        <v>100</v>
      </c>
      <c r="Z12" s="8">
        <v>0</v>
      </c>
      <c r="AA12" s="8">
        <v>0</v>
      </c>
      <c r="AB12" s="8">
        <v>4</v>
      </c>
      <c r="AC12" s="1" t="str">
        <f t="shared" si="0"/>
        <v>mobile</v>
      </c>
      <c r="AD12" s="1">
        <f>IF(I12=0,CONTROL!H$13,IF(I12&lt;=CONTROL!F$12,CONTROL!H$12,IF(I12&lt;=CONTROL!F$11,CONTROL!H$11,IF(I12&lt;=CONTROL!F$10,CONTROL!H$10,CONTROL!H$9))))</f>
        <v>1716</v>
      </c>
      <c r="AE12" s="1">
        <f t="shared" si="1"/>
        <v>104</v>
      </c>
      <c r="AF12" s="19">
        <f t="shared" si="2"/>
        <v>6.0606060606060608E-2</v>
      </c>
      <c r="AG12" s="19">
        <f t="shared" si="3"/>
        <v>6.0606060606060608E-2</v>
      </c>
      <c r="AI12" s="1" t="s">
        <v>16</v>
      </c>
      <c r="AJ12" s="19">
        <f t="shared" si="4"/>
        <v>10.074505723204995</v>
      </c>
      <c r="AK12" s="1">
        <f t="shared" si="5"/>
        <v>4805</v>
      </c>
    </row>
    <row r="13" spans="1:37" x14ac:dyDescent="0.25">
      <c r="A13" s="7" t="s">
        <v>161</v>
      </c>
      <c r="B13" s="8">
        <v>4</v>
      </c>
      <c r="C13" s="8">
        <v>-99</v>
      </c>
      <c r="D13" s="8">
        <v>4</v>
      </c>
      <c r="E13" s="9" t="s">
        <v>162</v>
      </c>
      <c r="F13" s="8">
        <v>5</v>
      </c>
      <c r="G13" s="9" t="s">
        <v>10</v>
      </c>
      <c r="H13" s="9" t="s">
        <v>10</v>
      </c>
      <c r="I13" s="8">
        <v>1</v>
      </c>
      <c r="J13" s="8">
        <v>3775</v>
      </c>
      <c r="K13" s="8">
        <v>1</v>
      </c>
      <c r="L13" s="10"/>
      <c r="M13" s="8">
        <v>1</v>
      </c>
      <c r="N13" s="9" t="s">
        <v>176</v>
      </c>
      <c r="O13" s="9" t="s">
        <v>177</v>
      </c>
      <c r="P13" s="9" t="s">
        <v>159</v>
      </c>
      <c r="Q13" s="9" t="s">
        <v>159</v>
      </c>
      <c r="R13" s="9" t="s">
        <v>159</v>
      </c>
      <c r="S13" s="8">
        <v>796</v>
      </c>
      <c r="T13" s="8">
        <v>21</v>
      </c>
      <c r="U13" s="8">
        <v>54</v>
      </c>
      <c r="V13" s="8">
        <v>75</v>
      </c>
      <c r="W13" s="8">
        <v>187</v>
      </c>
      <c r="X13" s="8">
        <v>534</v>
      </c>
      <c r="Y13" s="8">
        <v>721</v>
      </c>
      <c r="Z13" s="10"/>
      <c r="AA13" s="8">
        <v>0</v>
      </c>
      <c r="AB13" s="8">
        <v>5</v>
      </c>
      <c r="AC13" s="1" t="str">
        <f t="shared" si="0"/>
        <v>hospital</v>
      </c>
      <c r="AD13" s="1">
        <f>IF(I13=0,CONTROL!H$13,IF(I13&lt;=CONTROL!F$12,CONTROL!H$12,IF(I13&lt;=CONTROL!F$11,CONTROL!H$11,IF(I13&lt;=CONTROL!F$10,CONTROL!H$10,CONTROL!H$9))))</f>
        <v>3775</v>
      </c>
      <c r="AE13" s="1">
        <f t="shared" si="1"/>
        <v>796</v>
      </c>
      <c r="AF13" s="19">
        <f t="shared" si="2"/>
        <v>0.21086092715231788</v>
      </c>
      <c r="AG13" s="19">
        <f t="shared" si="3"/>
        <v>1</v>
      </c>
      <c r="AI13" s="1" t="s">
        <v>17</v>
      </c>
      <c r="AJ13" s="19">
        <f t="shared" si="4"/>
        <v>2.8372996600291405</v>
      </c>
      <c r="AK13" s="1">
        <f t="shared" si="5"/>
        <v>4118</v>
      </c>
    </row>
    <row r="14" spans="1:37" x14ac:dyDescent="0.25">
      <c r="A14" s="7" t="s">
        <v>146</v>
      </c>
      <c r="B14" s="8">
        <v>100</v>
      </c>
      <c r="C14" s="8">
        <v>119</v>
      </c>
      <c r="D14" s="8">
        <v>198</v>
      </c>
      <c r="E14" s="9" t="s">
        <v>147</v>
      </c>
      <c r="F14" s="8">
        <v>6</v>
      </c>
      <c r="G14" s="9" t="s">
        <v>11</v>
      </c>
      <c r="H14" s="9" t="s">
        <v>11</v>
      </c>
      <c r="I14" s="8">
        <v>0</v>
      </c>
      <c r="J14" s="8">
        <v>1716</v>
      </c>
      <c r="K14" s="8">
        <v>0.11</v>
      </c>
      <c r="L14" s="8">
        <v>2</v>
      </c>
      <c r="M14" s="8">
        <v>0</v>
      </c>
      <c r="N14" s="9" t="s">
        <v>152</v>
      </c>
      <c r="O14" s="9" t="s">
        <v>178</v>
      </c>
      <c r="P14" s="9" t="s">
        <v>179</v>
      </c>
      <c r="Q14" s="9" t="s">
        <v>180</v>
      </c>
      <c r="R14" s="9" t="s">
        <v>155</v>
      </c>
      <c r="S14" s="8">
        <v>192</v>
      </c>
      <c r="T14" s="8">
        <v>1</v>
      </c>
      <c r="U14" s="8">
        <v>3</v>
      </c>
      <c r="V14" s="8">
        <v>4</v>
      </c>
      <c r="W14" s="8">
        <v>35</v>
      </c>
      <c r="X14" s="8">
        <v>153</v>
      </c>
      <c r="Y14" s="8">
        <v>188</v>
      </c>
      <c r="Z14" s="8">
        <v>0</v>
      </c>
      <c r="AA14" s="8">
        <v>0</v>
      </c>
      <c r="AB14" s="8">
        <v>6</v>
      </c>
      <c r="AC14" s="1" t="str">
        <f t="shared" si="0"/>
        <v>mobile</v>
      </c>
      <c r="AD14" s="1">
        <f>IF(I14=0,CONTROL!H$13,IF(I14&lt;=CONTROL!F$12,CONTROL!H$12,IF(I14&lt;=CONTROL!F$11,CONTROL!H$11,IF(I14&lt;=CONTROL!F$10,CONTROL!H$10,CONTROL!H$9))))</f>
        <v>1716</v>
      </c>
      <c r="AE14" s="1">
        <f t="shared" si="1"/>
        <v>192</v>
      </c>
      <c r="AF14" s="19">
        <f t="shared" si="2"/>
        <v>0.11188811188811189</v>
      </c>
      <c r="AG14" s="19">
        <f t="shared" si="3"/>
        <v>0.11188811188811189</v>
      </c>
      <c r="AI14" s="1" t="s">
        <v>18</v>
      </c>
      <c r="AJ14" s="19">
        <f t="shared" si="4"/>
        <v>7.8143600416233099</v>
      </c>
      <c r="AK14" s="1">
        <f t="shared" si="5"/>
        <v>4805</v>
      </c>
    </row>
    <row r="15" spans="1:37" x14ac:dyDescent="0.25">
      <c r="A15" s="7" t="s">
        <v>161</v>
      </c>
      <c r="B15" s="8">
        <v>63</v>
      </c>
      <c r="C15" s="8">
        <v>-99</v>
      </c>
      <c r="D15" s="8">
        <v>60</v>
      </c>
      <c r="E15" s="9" t="s">
        <v>162</v>
      </c>
      <c r="F15" s="8">
        <v>7</v>
      </c>
      <c r="G15" s="9" t="s">
        <v>12</v>
      </c>
      <c r="H15" s="9" t="s">
        <v>12</v>
      </c>
      <c r="I15" s="8">
        <v>1</v>
      </c>
      <c r="J15" s="8">
        <v>3775</v>
      </c>
      <c r="K15" s="8">
        <v>1</v>
      </c>
      <c r="L15" s="10"/>
      <c r="M15" s="8">
        <v>1</v>
      </c>
      <c r="N15" s="9" t="s">
        <v>181</v>
      </c>
      <c r="O15" s="9" t="s">
        <v>182</v>
      </c>
      <c r="P15" s="9" t="s">
        <v>159</v>
      </c>
      <c r="Q15" s="9" t="s">
        <v>159</v>
      </c>
      <c r="R15" s="9" t="s">
        <v>159</v>
      </c>
      <c r="S15" s="8">
        <v>2033</v>
      </c>
      <c r="T15" s="8">
        <v>136</v>
      </c>
      <c r="U15" s="8">
        <v>186</v>
      </c>
      <c r="V15" s="8">
        <v>322</v>
      </c>
      <c r="W15" s="8">
        <v>472</v>
      </c>
      <c r="X15" s="8">
        <v>1239</v>
      </c>
      <c r="Y15" s="8">
        <v>1711</v>
      </c>
      <c r="Z15" s="10"/>
      <c r="AA15" s="8">
        <v>0</v>
      </c>
      <c r="AB15" s="8">
        <v>7</v>
      </c>
      <c r="AC15" s="1" t="str">
        <f t="shared" si="0"/>
        <v>hospital</v>
      </c>
      <c r="AD15" s="1">
        <f>IF(I15=0,CONTROL!H$13,IF(I15&lt;=CONTROL!F$12,CONTROL!H$12,IF(I15&lt;=CONTROL!F$11,CONTROL!H$11,IF(I15&lt;=CONTROL!F$10,CONTROL!H$10,CONTROL!H$9))))</f>
        <v>3775</v>
      </c>
      <c r="AE15" s="1">
        <f t="shared" si="1"/>
        <v>2033</v>
      </c>
      <c r="AF15" s="19">
        <f t="shared" si="2"/>
        <v>0.53854304635761585</v>
      </c>
      <c r="AG15" s="19">
        <f t="shared" si="3"/>
        <v>1</v>
      </c>
      <c r="AI15" s="1" t="s">
        <v>19</v>
      </c>
      <c r="AJ15" s="19">
        <f t="shared" si="4"/>
        <v>1.3758940397350994</v>
      </c>
      <c r="AK15" s="1">
        <f t="shared" si="5"/>
        <v>3775</v>
      </c>
    </row>
    <row r="16" spans="1:37" x14ac:dyDescent="0.25">
      <c r="A16" s="7" t="s">
        <v>159</v>
      </c>
      <c r="B16" s="10"/>
      <c r="C16" s="10"/>
      <c r="D16" s="10"/>
      <c r="E16" s="9" t="s">
        <v>159</v>
      </c>
      <c r="F16" s="10"/>
      <c r="G16" s="9" t="s">
        <v>13</v>
      </c>
      <c r="H16" s="9" t="s">
        <v>13</v>
      </c>
      <c r="I16" s="10"/>
      <c r="J16" s="8">
        <v>1716</v>
      </c>
      <c r="K16" s="10"/>
      <c r="L16" s="10"/>
      <c r="M16" s="10"/>
      <c r="N16" s="9" t="s">
        <v>159</v>
      </c>
      <c r="O16" s="9" t="s">
        <v>159</v>
      </c>
      <c r="P16" s="9" t="s">
        <v>159</v>
      </c>
      <c r="Q16" s="9" t="s">
        <v>159</v>
      </c>
      <c r="R16" s="9" t="s">
        <v>159</v>
      </c>
      <c r="S16" s="10"/>
      <c r="T16" s="10"/>
      <c r="U16" s="10"/>
      <c r="V16" s="10"/>
      <c r="W16" s="10"/>
      <c r="X16" s="10"/>
      <c r="Y16" s="10"/>
      <c r="Z16" s="10"/>
      <c r="AA16" s="10"/>
      <c r="AB16" s="8">
        <v>8</v>
      </c>
      <c r="AC16" s="1" t="str">
        <f t="shared" si="0"/>
        <v>no service</v>
      </c>
      <c r="AD16" s="1">
        <f>IF(I16=0,CONTROL!H$13,IF(I16&lt;=CONTROL!F$12,CONTROL!H$12,IF(I16&lt;=CONTROL!F$11,CONTROL!H$11,IF(I16&lt;=CONTROL!F$10,CONTROL!H$10,CONTROL!H$9))))</f>
        <v>1716</v>
      </c>
      <c r="AE16" s="1">
        <f t="shared" si="1"/>
        <v>0</v>
      </c>
      <c r="AF16" s="19">
        <f t="shared" si="2"/>
        <v>0</v>
      </c>
      <c r="AG16" s="19">
        <f t="shared" si="3"/>
        <v>0</v>
      </c>
      <c r="AI16" s="1" t="s">
        <v>20</v>
      </c>
      <c r="AJ16" s="19">
        <f t="shared" si="4"/>
        <v>0</v>
      </c>
      <c r="AK16" s="17">
        <f>AD$10</f>
        <v>1716</v>
      </c>
    </row>
    <row r="17" spans="1:37" x14ac:dyDescent="0.25">
      <c r="A17" s="7" t="s">
        <v>161</v>
      </c>
      <c r="B17" s="8">
        <v>12</v>
      </c>
      <c r="C17" s="8">
        <v>-99</v>
      </c>
      <c r="D17" s="8">
        <v>9</v>
      </c>
      <c r="E17" s="9" t="s">
        <v>165</v>
      </c>
      <c r="F17" s="8">
        <v>9</v>
      </c>
      <c r="G17" s="9" t="s">
        <v>14</v>
      </c>
      <c r="H17" s="9" t="s">
        <v>14</v>
      </c>
      <c r="I17" s="8">
        <v>0</v>
      </c>
      <c r="J17" s="8">
        <v>1716</v>
      </c>
      <c r="K17" s="8">
        <v>0.2</v>
      </c>
      <c r="L17" s="8">
        <v>2</v>
      </c>
      <c r="M17" s="8">
        <v>0</v>
      </c>
      <c r="N17" s="9" t="s">
        <v>159</v>
      </c>
      <c r="O17" s="9" t="s">
        <v>183</v>
      </c>
      <c r="P17" s="9" t="s">
        <v>159</v>
      </c>
      <c r="Q17" s="9" t="s">
        <v>159</v>
      </c>
      <c r="R17" s="9" t="s">
        <v>159</v>
      </c>
      <c r="S17" s="8">
        <v>342</v>
      </c>
      <c r="T17" s="8">
        <v>10</v>
      </c>
      <c r="U17" s="8">
        <v>16</v>
      </c>
      <c r="V17" s="8">
        <v>26</v>
      </c>
      <c r="W17" s="8">
        <v>115</v>
      </c>
      <c r="X17" s="8">
        <v>201</v>
      </c>
      <c r="Y17" s="8">
        <v>316</v>
      </c>
      <c r="Z17" s="8">
        <v>0</v>
      </c>
      <c r="AA17" s="8">
        <v>0</v>
      </c>
      <c r="AB17" s="8">
        <v>9</v>
      </c>
      <c r="AC17" s="1" t="str">
        <f t="shared" si="0"/>
        <v>mobile</v>
      </c>
      <c r="AD17" s="1">
        <f>IF(I17=0,CONTROL!H$13,IF(I17&lt;=CONTROL!F$12,CONTROL!H$12,IF(I17&lt;=CONTROL!F$11,CONTROL!H$11,IF(I17&lt;=CONTROL!F$10,CONTROL!H$10,CONTROL!H$9))))</f>
        <v>1716</v>
      </c>
      <c r="AE17" s="1">
        <f t="shared" si="1"/>
        <v>342</v>
      </c>
      <c r="AF17" s="19">
        <f t="shared" si="2"/>
        <v>0.1993006993006993</v>
      </c>
      <c r="AG17" s="19">
        <f t="shared" si="3"/>
        <v>0.1993006993006993</v>
      </c>
      <c r="AI17" s="1" t="s">
        <v>21</v>
      </c>
      <c r="AJ17" s="19">
        <f t="shared" si="4"/>
        <v>2.2710053423992229</v>
      </c>
      <c r="AK17" s="1">
        <f t="shared" si="5"/>
        <v>4118</v>
      </c>
    </row>
    <row r="18" spans="1:37" x14ac:dyDescent="0.25">
      <c r="A18" s="7" t="s">
        <v>146</v>
      </c>
      <c r="B18" s="8">
        <v>133</v>
      </c>
      <c r="C18" s="8">
        <v>159</v>
      </c>
      <c r="D18" s="8">
        <v>377</v>
      </c>
      <c r="E18" s="9" t="s">
        <v>147</v>
      </c>
      <c r="F18" s="8">
        <v>9</v>
      </c>
      <c r="G18" s="9" t="s">
        <v>14</v>
      </c>
      <c r="H18" s="9" t="s">
        <v>14</v>
      </c>
      <c r="I18" s="8">
        <v>0</v>
      </c>
      <c r="J18" s="8">
        <v>1716</v>
      </c>
      <c r="K18" s="8">
        <v>0.18</v>
      </c>
      <c r="L18" s="8">
        <v>2</v>
      </c>
      <c r="M18" s="8">
        <v>0</v>
      </c>
      <c r="N18" s="9" t="s">
        <v>184</v>
      </c>
      <c r="O18" s="9" t="s">
        <v>185</v>
      </c>
      <c r="P18" s="9" t="s">
        <v>186</v>
      </c>
      <c r="Q18" s="9" t="s">
        <v>187</v>
      </c>
      <c r="R18" s="9" t="s">
        <v>188</v>
      </c>
      <c r="S18" s="8">
        <v>306</v>
      </c>
      <c r="T18" s="8">
        <v>0</v>
      </c>
      <c r="U18" s="8">
        <v>0</v>
      </c>
      <c r="V18" s="8">
        <v>0</v>
      </c>
      <c r="W18" s="8">
        <v>69</v>
      </c>
      <c r="X18" s="8">
        <v>237</v>
      </c>
      <c r="Y18" s="8">
        <v>306</v>
      </c>
      <c r="Z18" s="8">
        <v>0</v>
      </c>
      <c r="AA18" s="8">
        <v>0</v>
      </c>
      <c r="AB18" s="8">
        <v>9</v>
      </c>
      <c r="AC18" s="1" t="str">
        <f t="shared" si="0"/>
        <v>mobile</v>
      </c>
      <c r="AD18" s="1">
        <f>IF(I18=0,CONTROL!H$13,IF(I18&lt;=CONTROL!F$12,CONTROL!H$12,IF(I18&lt;=CONTROL!F$11,CONTROL!H$11,IF(I18&lt;=CONTROL!F$10,CONTROL!H$10,CONTROL!H$9))))</f>
        <v>1716</v>
      </c>
      <c r="AE18" s="1">
        <f t="shared" si="1"/>
        <v>306</v>
      </c>
      <c r="AF18" s="19">
        <f t="shared" si="2"/>
        <v>0.17832167832167833</v>
      </c>
      <c r="AG18" s="19">
        <f t="shared" si="3"/>
        <v>0.17832167832167833</v>
      </c>
      <c r="AI18" s="1" t="s">
        <v>22</v>
      </c>
      <c r="AJ18" s="19">
        <f t="shared" si="4"/>
        <v>0</v>
      </c>
      <c r="AK18" s="17">
        <f>AD$10</f>
        <v>1716</v>
      </c>
    </row>
    <row r="19" spans="1:37" x14ac:dyDescent="0.25">
      <c r="A19" s="7" t="s">
        <v>146</v>
      </c>
      <c r="B19" s="8">
        <v>154</v>
      </c>
      <c r="C19" s="8">
        <v>187</v>
      </c>
      <c r="D19" s="8">
        <v>421</v>
      </c>
      <c r="E19" s="9" t="s">
        <v>147</v>
      </c>
      <c r="F19" s="8">
        <v>10</v>
      </c>
      <c r="G19" s="9" t="s">
        <v>15</v>
      </c>
      <c r="H19" s="9" t="s">
        <v>15</v>
      </c>
      <c r="I19" s="8">
        <v>2</v>
      </c>
      <c r="J19" s="8">
        <v>4118</v>
      </c>
      <c r="K19" s="8">
        <v>0.06</v>
      </c>
      <c r="L19" s="8">
        <v>2</v>
      </c>
      <c r="M19" s="8">
        <v>0</v>
      </c>
      <c r="N19" s="9" t="s">
        <v>189</v>
      </c>
      <c r="O19" s="9" t="s">
        <v>190</v>
      </c>
      <c r="P19" s="9" t="s">
        <v>191</v>
      </c>
      <c r="Q19" s="9" t="s">
        <v>192</v>
      </c>
      <c r="R19" s="9" t="s">
        <v>193</v>
      </c>
      <c r="S19" s="8">
        <v>234</v>
      </c>
      <c r="T19" s="8">
        <v>0</v>
      </c>
      <c r="U19" s="8">
        <v>0</v>
      </c>
      <c r="V19" s="8">
        <v>0</v>
      </c>
      <c r="W19" s="8">
        <v>0</v>
      </c>
      <c r="X19" s="8">
        <v>234</v>
      </c>
      <c r="Y19" s="8">
        <v>234</v>
      </c>
      <c r="Z19" s="8">
        <v>0</v>
      </c>
      <c r="AA19" s="8">
        <v>0</v>
      </c>
      <c r="AB19" s="8">
        <v>10</v>
      </c>
      <c r="AC19" s="1" t="str">
        <f t="shared" si="0"/>
        <v>mobile</v>
      </c>
      <c r="AD19" s="1">
        <f>IF(I19=0,CONTROL!H$13,IF(I19&lt;=CONTROL!F$12,CONTROL!H$12,IF(I19&lt;=CONTROL!F$11,CONTROL!H$11,IF(I19&lt;=CONTROL!F$10,CONTROL!H$10,CONTROL!H$9))))</f>
        <v>4118</v>
      </c>
      <c r="AE19" s="1">
        <f t="shared" si="1"/>
        <v>234</v>
      </c>
      <c r="AF19" s="19">
        <f t="shared" si="2"/>
        <v>5.6823700825643517E-2</v>
      </c>
      <c r="AG19" s="19">
        <f t="shared" si="3"/>
        <v>5.6823700825643517E-2</v>
      </c>
      <c r="AI19" s="1" t="s">
        <v>23</v>
      </c>
      <c r="AJ19" s="19">
        <f t="shared" si="4"/>
        <v>5.4993276557597497</v>
      </c>
      <c r="AK19" s="1">
        <f t="shared" si="5"/>
        <v>4462</v>
      </c>
    </row>
    <row r="20" spans="1:37" x14ac:dyDescent="0.25">
      <c r="A20" s="7" t="s">
        <v>161</v>
      </c>
      <c r="B20" s="8">
        <v>33</v>
      </c>
      <c r="C20" s="8">
        <v>-99</v>
      </c>
      <c r="D20" s="8">
        <v>32</v>
      </c>
      <c r="E20" s="9" t="s">
        <v>162</v>
      </c>
      <c r="F20" s="8">
        <v>10</v>
      </c>
      <c r="G20" s="9" t="s">
        <v>15</v>
      </c>
      <c r="H20" s="9" t="s">
        <v>15</v>
      </c>
      <c r="I20" s="8">
        <v>2</v>
      </c>
      <c r="J20" s="8">
        <v>4118</v>
      </c>
      <c r="K20" s="8">
        <v>1</v>
      </c>
      <c r="L20" s="10"/>
      <c r="M20" s="8">
        <v>1</v>
      </c>
      <c r="N20" s="9" t="s">
        <v>194</v>
      </c>
      <c r="O20" s="9" t="s">
        <v>195</v>
      </c>
      <c r="P20" s="9" t="s">
        <v>159</v>
      </c>
      <c r="Q20" s="9" t="s">
        <v>159</v>
      </c>
      <c r="R20" s="9" t="s">
        <v>159</v>
      </c>
      <c r="S20" s="8">
        <v>1197</v>
      </c>
      <c r="T20" s="8">
        <v>11</v>
      </c>
      <c r="U20" s="8">
        <v>11</v>
      </c>
      <c r="V20" s="8">
        <v>22</v>
      </c>
      <c r="W20" s="8">
        <v>358</v>
      </c>
      <c r="X20" s="8">
        <v>817</v>
      </c>
      <c r="Y20" s="8">
        <v>1175</v>
      </c>
      <c r="Z20" s="10"/>
      <c r="AA20" s="8">
        <v>0</v>
      </c>
      <c r="AB20" s="8">
        <v>10</v>
      </c>
      <c r="AC20" s="1" t="str">
        <f t="shared" si="0"/>
        <v>hospital</v>
      </c>
      <c r="AD20" s="1">
        <f>IF(I20=0,CONTROL!H$13,IF(I20&lt;=CONTROL!F$12,CONTROL!H$12,IF(I20&lt;=CONTROL!F$11,CONTROL!H$11,IF(I20&lt;=CONTROL!F$10,CONTROL!H$10,CONTROL!H$9))))</f>
        <v>4118</v>
      </c>
      <c r="AE20" s="1">
        <f t="shared" si="1"/>
        <v>1197</v>
      </c>
      <c r="AF20" s="19">
        <f t="shared" si="2"/>
        <v>0.29067508499271488</v>
      </c>
      <c r="AG20" s="19">
        <f t="shared" si="3"/>
        <v>1</v>
      </c>
      <c r="AI20" s="1" t="s">
        <v>24</v>
      </c>
      <c r="AJ20" s="19">
        <f t="shared" si="4"/>
        <v>0.4562937062937063</v>
      </c>
      <c r="AK20" s="1">
        <f t="shared" si="5"/>
        <v>1716</v>
      </c>
    </row>
    <row r="21" spans="1:37" x14ac:dyDescent="0.25">
      <c r="A21" s="7" t="s">
        <v>146</v>
      </c>
      <c r="B21" s="8">
        <v>86</v>
      </c>
      <c r="C21" s="8">
        <v>104</v>
      </c>
      <c r="D21" s="8">
        <v>160</v>
      </c>
      <c r="E21" s="9" t="s">
        <v>147</v>
      </c>
      <c r="F21" s="8">
        <v>10</v>
      </c>
      <c r="G21" s="9" t="s">
        <v>15</v>
      </c>
      <c r="H21" s="9" t="s">
        <v>15</v>
      </c>
      <c r="I21" s="8">
        <v>2</v>
      </c>
      <c r="J21" s="8">
        <v>4118</v>
      </c>
      <c r="K21" s="8">
        <v>0.14000000000000001</v>
      </c>
      <c r="L21" s="8">
        <v>2</v>
      </c>
      <c r="M21" s="8">
        <v>0</v>
      </c>
      <c r="N21" s="9" t="s">
        <v>152</v>
      </c>
      <c r="O21" s="9" t="s">
        <v>149</v>
      </c>
      <c r="P21" s="9" t="s">
        <v>196</v>
      </c>
      <c r="Q21" s="9" t="s">
        <v>197</v>
      </c>
      <c r="R21" s="9" t="s">
        <v>198</v>
      </c>
      <c r="S21" s="8">
        <v>594</v>
      </c>
      <c r="T21" s="8">
        <v>0</v>
      </c>
      <c r="U21" s="8">
        <v>0</v>
      </c>
      <c r="V21" s="8">
        <v>0</v>
      </c>
      <c r="W21" s="8">
        <v>86</v>
      </c>
      <c r="X21" s="8">
        <v>508</v>
      </c>
      <c r="Y21" s="8">
        <v>594</v>
      </c>
      <c r="Z21" s="8">
        <v>0</v>
      </c>
      <c r="AA21" s="8">
        <v>0</v>
      </c>
      <c r="AB21" s="8">
        <v>10</v>
      </c>
      <c r="AC21" s="1" t="str">
        <f t="shared" si="0"/>
        <v>mobile</v>
      </c>
      <c r="AD21" s="1">
        <f>IF(I21=0,CONTROL!H$13,IF(I21&lt;=CONTROL!F$12,CONTROL!H$12,IF(I21&lt;=CONTROL!F$11,CONTROL!H$11,IF(I21&lt;=CONTROL!F$10,CONTROL!H$10,CONTROL!H$9))))</f>
        <v>4118</v>
      </c>
      <c r="AE21" s="1">
        <f t="shared" si="1"/>
        <v>594</v>
      </c>
      <c r="AF21" s="19">
        <f t="shared" si="2"/>
        <v>0.14424477901894123</v>
      </c>
      <c r="AG21" s="19">
        <f t="shared" si="3"/>
        <v>0.14424477901894123</v>
      </c>
      <c r="AI21" s="1" t="s">
        <v>25</v>
      </c>
      <c r="AJ21" s="19">
        <f t="shared" si="4"/>
        <v>1</v>
      </c>
      <c r="AK21" s="1">
        <f t="shared" si="5"/>
        <v>3775</v>
      </c>
    </row>
    <row r="22" spans="1:37" x14ac:dyDescent="0.25">
      <c r="A22" s="7" t="s">
        <v>161</v>
      </c>
      <c r="B22" s="8">
        <v>33</v>
      </c>
      <c r="C22" s="8">
        <v>-99</v>
      </c>
      <c r="D22" s="8">
        <v>32</v>
      </c>
      <c r="E22" s="9" t="s">
        <v>165</v>
      </c>
      <c r="F22" s="8">
        <v>10</v>
      </c>
      <c r="G22" s="9" t="s">
        <v>15</v>
      </c>
      <c r="H22" s="9" t="s">
        <v>15</v>
      </c>
      <c r="I22" s="8">
        <v>2</v>
      </c>
      <c r="J22" s="8">
        <v>4118</v>
      </c>
      <c r="K22" s="8">
        <v>0.09</v>
      </c>
      <c r="L22" s="8">
        <v>2</v>
      </c>
      <c r="M22" s="8">
        <v>0</v>
      </c>
      <c r="N22" s="9" t="s">
        <v>194</v>
      </c>
      <c r="O22" s="9" t="s">
        <v>195</v>
      </c>
      <c r="P22" s="9" t="s">
        <v>159</v>
      </c>
      <c r="Q22" s="9" t="s">
        <v>159</v>
      </c>
      <c r="R22" s="9" t="s">
        <v>159</v>
      </c>
      <c r="S22" s="8">
        <v>357</v>
      </c>
      <c r="T22" s="8">
        <v>3</v>
      </c>
      <c r="U22" s="8">
        <v>0</v>
      </c>
      <c r="V22" s="8">
        <v>3</v>
      </c>
      <c r="W22" s="8">
        <v>85</v>
      </c>
      <c r="X22" s="8">
        <v>269</v>
      </c>
      <c r="Y22" s="8">
        <v>354</v>
      </c>
      <c r="Z22" s="8">
        <v>0</v>
      </c>
      <c r="AA22" s="8">
        <v>0</v>
      </c>
      <c r="AB22" s="8">
        <v>10</v>
      </c>
      <c r="AC22" s="1" t="str">
        <f t="shared" si="0"/>
        <v>mobile</v>
      </c>
      <c r="AD22" s="1">
        <f>IF(I22=0,CONTROL!H$13,IF(I22&lt;=CONTROL!F$12,CONTROL!H$12,IF(I22&lt;=CONTROL!F$11,CONTROL!H$11,IF(I22&lt;=CONTROL!F$10,CONTROL!H$10,CONTROL!H$9))))</f>
        <v>4118</v>
      </c>
      <c r="AE22" s="1">
        <f t="shared" si="1"/>
        <v>357</v>
      </c>
      <c r="AF22" s="19">
        <f t="shared" si="2"/>
        <v>8.6692569208353568E-2</v>
      </c>
      <c r="AG22" s="19">
        <f t="shared" si="3"/>
        <v>8.6692569208353568E-2</v>
      </c>
      <c r="AI22" s="1" t="s">
        <v>26</v>
      </c>
      <c r="AJ22" s="19">
        <f t="shared" si="4"/>
        <v>1</v>
      </c>
      <c r="AK22" s="1">
        <f t="shared" si="5"/>
        <v>3775</v>
      </c>
    </row>
    <row r="23" spans="1:37" x14ac:dyDescent="0.25">
      <c r="A23" s="7" t="s">
        <v>161</v>
      </c>
      <c r="B23" s="8">
        <v>13</v>
      </c>
      <c r="C23" s="8">
        <v>-99</v>
      </c>
      <c r="D23" s="8">
        <v>10</v>
      </c>
      <c r="E23" s="9" t="s">
        <v>162</v>
      </c>
      <c r="F23" s="8">
        <v>10</v>
      </c>
      <c r="G23" s="9" t="s">
        <v>15</v>
      </c>
      <c r="H23" s="9" t="s">
        <v>15</v>
      </c>
      <c r="I23" s="8">
        <v>2</v>
      </c>
      <c r="J23" s="8">
        <v>4118</v>
      </c>
      <c r="K23" s="8">
        <v>1</v>
      </c>
      <c r="L23" s="10"/>
      <c r="M23" s="8">
        <v>1</v>
      </c>
      <c r="N23" s="9" t="s">
        <v>199</v>
      </c>
      <c r="O23" s="9" t="s">
        <v>200</v>
      </c>
      <c r="P23" s="9" t="s">
        <v>159</v>
      </c>
      <c r="Q23" s="9" t="s">
        <v>159</v>
      </c>
      <c r="R23" s="9" t="s">
        <v>159</v>
      </c>
      <c r="S23" s="8">
        <v>3984</v>
      </c>
      <c r="T23" s="8">
        <v>137</v>
      </c>
      <c r="U23" s="8">
        <v>290</v>
      </c>
      <c r="V23" s="8">
        <v>427</v>
      </c>
      <c r="W23" s="8">
        <v>1152</v>
      </c>
      <c r="X23" s="8">
        <v>2405</v>
      </c>
      <c r="Y23" s="8">
        <v>3557</v>
      </c>
      <c r="Z23" s="10"/>
      <c r="AA23" s="8">
        <v>0</v>
      </c>
      <c r="AB23" s="8">
        <v>10</v>
      </c>
      <c r="AC23" s="1" t="str">
        <f t="shared" si="0"/>
        <v>hospital</v>
      </c>
      <c r="AD23" s="1">
        <f>IF(I23=0,CONTROL!H$13,IF(I23&lt;=CONTROL!F$12,CONTROL!H$12,IF(I23&lt;=CONTROL!F$11,CONTROL!H$11,IF(I23&lt;=CONTROL!F$10,CONTROL!H$10,CONTROL!H$9))))</f>
        <v>4118</v>
      </c>
      <c r="AE23" s="1">
        <f t="shared" si="1"/>
        <v>3984</v>
      </c>
      <c r="AF23" s="19">
        <f t="shared" si="2"/>
        <v>0.96745993200582803</v>
      </c>
      <c r="AG23" s="19">
        <f t="shared" si="3"/>
        <v>1</v>
      </c>
      <c r="AI23" s="1" t="s">
        <v>27</v>
      </c>
      <c r="AJ23" s="19">
        <f t="shared" si="4"/>
        <v>0</v>
      </c>
      <c r="AK23" s="17">
        <f>AD$10</f>
        <v>1716</v>
      </c>
    </row>
    <row r="24" spans="1:37" x14ac:dyDescent="0.25">
      <c r="A24" s="7" t="s">
        <v>146</v>
      </c>
      <c r="B24" s="8">
        <v>103</v>
      </c>
      <c r="C24" s="8">
        <v>122</v>
      </c>
      <c r="D24" s="8">
        <v>210</v>
      </c>
      <c r="E24" s="9" t="s">
        <v>147</v>
      </c>
      <c r="F24" s="8">
        <v>10</v>
      </c>
      <c r="G24" s="9" t="s">
        <v>15</v>
      </c>
      <c r="H24" s="9" t="s">
        <v>15</v>
      </c>
      <c r="I24" s="8">
        <v>2</v>
      </c>
      <c r="J24" s="8">
        <v>4118</v>
      </c>
      <c r="K24" s="8">
        <v>0.24</v>
      </c>
      <c r="L24" s="8">
        <v>2</v>
      </c>
      <c r="M24" s="8">
        <v>0</v>
      </c>
      <c r="N24" s="9" t="s">
        <v>201</v>
      </c>
      <c r="O24" s="9" t="s">
        <v>202</v>
      </c>
      <c r="P24" s="9" t="s">
        <v>203</v>
      </c>
      <c r="Q24" s="9" t="s">
        <v>204</v>
      </c>
      <c r="R24" s="9" t="s">
        <v>158</v>
      </c>
      <c r="S24" s="8">
        <v>990</v>
      </c>
      <c r="T24" s="8">
        <v>0</v>
      </c>
      <c r="U24" s="8">
        <v>0</v>
      </c>
      <c r="V24" s="8">
        <v>0</v>
      </c>
      <c r="W24" s="8">
        <v>497</v>
      </c>
      <c r="X24" s="8">
        <v>493</v>
      </c>
      <c r="Y24" s="8">
        <v>990</v>
      </c>
      <c r="Z24" s="8">
        <v>0</v>
      </c>
      <c r="AA24" s="8">
        <v>0</v>
      </c>
      <c r="AB24" s="8">
        <v>10</v>
      </c>
      <c r="AC24" s="1" t="str">
        <f t="shared" si="0"/>
        <v>mobile</v>
      </c>
      <c r="AD24" s="1">
        <f>IF(I24=0,CONTROL!H$13,IF(I24&lt;=CONTROL!F$12,CONTROL!H$12,IF(I24&lt;=CONTROL!F$11,CONTROL!H$11,IF(I24&lt;=CONTROL!F$10,CONTROL!H$10,CONTROL!H$9))))</f>
        <v>4118</v>
      </c>
      <c r="AE24" s="1">
        <f t="shared" si="1"/>
        <v>990</v>
      </c>
      <c r="AF24" s="19">
        <f t="shared" si="2"/>
        <v>0.24040796503156872</v>
      </c>
      <c r="AG24" s="19">
        <f t="shared" si="3"/>
        <v>0.24040796503156872</v>
      </c>
      <c r="AI24" s="1" t="s">
        <v>28</v>
      </c>
      <c r="AJ24" s="19">
        <f t="shared" si="4"/>
        <v>2.2185526954832442</v>
      </c>
      <c r="AK24" s="1">
        <f t="shared" si="5"/>
        <v>4118</v>
      </c>
    </row>
    <row r="25" spans="1:37" x14ac:dyDescent="0.25">
      <c r="A25" s="7" t="s">
        <v>146</v>
      </c>
      <c r="B25" s="8">
        <v>85</v>
      </c>
      <c r="C25" s="8">
        <v>102</v>
      </c>
      <c r="D25" s="8">
        <v>158</v>
      </c>
      <c r="E25" s="9" t="s">
        <v>147</v>
      </c>
      <c r="F25" s="8">
        <v>157</v>
      </c>
      <c r="G25" s="9" t="s">
        <v>205</v>
      </c>
      <c r="H25" s="9" t="s">
        <v>16</v>
      </c>
      <c r="I25" s="8">
        <v>10</v>
      </c>
      <c r="J25" s="8">
        <v>4805</v>
      </c>
      <c r="K25" s="8">
        <v>1</v>
      </c>
      <c r="L25" s="8">
        <v>1</v>
      </c>
      <c r="M25" s="8">
        <v>1</v>
      </c>
      <c r="N25" s="9" t="s">
        <v>152</v>
      </c>
      <c r="O25" s="9" t="s">
        <v>206</v>
      </c>
      <c r="P25" s="9" t="s">
        <v>207</v>
      </c>
      <c r="Q25" s="9" t="s">
        <v>208</v>
      </c>
      <c r="R25" s="9" t="s">
        <v>198</v>
      </c>
      <c r="S25" s="8">
        <v>2900</v>
      </c>
      <c r="T25" s="8">
        <v>0</v>
      </c>
      <c r="U25" s="8">
        <v>0</v>
      </c>
      <c r="V25" s="8">
        <v>0</v>
      </c>
      <c r="W25" s="8">
        <v>48</v>
      </c>
      <c r="X25" s="8">
        <v>2852</v>
      </c>
      <c r="Y25" s="8">
        <v>2900</v>
      </c>
      <c r="Z25" s="8">
        <v>0</v>
      </c>
      <c r="AA25" s="8">
        <v>0</v>
      </c>
      <c r="AB25" s="8">
        <v>11</v>
      </c>
      <c r="AC25" s="1" t="str">
        <f t="shared" si="0"/>
        <v>freestand</v>
      </c>
      <c r="AD25" s="1">
        <f>IF(I25=0,CONTROL!H$13,IF(I25&lt;=CONTROL!F$12,CONTROL!H$12,IF(I25&lt;=CONTROL!F$11,CONTROL!H$11,IF(I25&lt;=CONTROL!F$10,CONTROL!H$10,CONTROL!H$9))))</f>
        <v>4805</v>
      </c>
      <c r="AE25" s="1">
        <f t="shared" si="1"/>
        <v>2900</v>
      </c>
      <c r="AF25" s="19">
        <f t="shared" si="2"/>
        <v>0.60353798126951097</v>
      </c>
      <c r="AG25" s="19">
        <f t="shared" si="3"/>
        <v>1</v>
      </c>
      <c r="AI25" s="1" t="s">
        <v>29</v>
      </c>
      <c r="AJ25" s="19">
        <f t="shared" si="4"/>
        <v>1</v>
      </c>
      <c r="AK25" s="1">
        <f t="shared" si="5"/>
        <v>3775</v>
      </c>
    </row>
    <row r="26" spans="1:37" x14ac:dyDescent="0.25">
      <c r="A26" s="7" t="s">
        <v>146</v>
      </c>
      <c r="B26" s="8">
        <v>67</v>
      </c>
      <c r="C26" s="8">
        <v>85</v>
      </c>
      <c r="D26" s="8">
        <v>121</v>
      </c>
      <c r="E26" s="9" t="s">
        <v>147</v>
      </c>
      <c r="F26" s="8">
        <v>157</v>
      </c>
      <c r="G26" s="9" t="s">
        <v>205</v>
      </c>
      <c r="H26" s="9" t="s">
        <v>16</v>
      </c>
      <c r="I26" s="8">
        <v>10</v>
      </c>
      <c r="J26" s="8">
        <v>4805</v>
      </c>
      <c r="K26" s="8">
        <v>1</v>
      </c>
      <c r="L26" s="8">
        <v>1</v>
      </c>
      <c r="M26" s="8">
        <v>1</v>
      </c>
      <c r="N26" s="9" t="s">
        <v>209</v>
      </c>
      <c r="O26" s="9" t="s">
        <v>210</v>
      </c>
      <c r="P26" s="9" t="s">
        <v>211</v>
      </c>
      <c r="Q26" s="9" t="s">
        <v>212</v>
      </c>
      <c r="R26" s="9" t="s">
        <v>213</v>
      </c>
      <c r="S26" s="8">
        <v>5641</v>
      </c>
      <c r="T26" s="8">
        <v>0</v>
      </c>
      <c r="U26" s="8">
        <v>0</v>
      </c>
      <c r="V26" s="8">
        <v>0</v>
      </c>
      <c r="W26" s="8">
        <v>2931</v>
      </c>
      <c r="X26" s="8">
        <v>2710</v>
      </c>
      <c r="Y26" s="8">
        <v>5641</v>
      </c>
      <c r="Z26" s="8">
        <v>0</v>
      </c>
      <c r="AA26" s="8">
        <v>0</v>
      </c>
      <c r="AB26" s="8">
        <v>11</v>
      </c>
      <c r="AC26" s="1" t="str">
        <f t="shared" si="0"/>
        <v>freestand</v>
      </c>
      <c r="AD26" s="1">
        <f>IF(I26=0,CONTROL!H$13,IF(I26&lt;=CONTROL!F$12,CONTROL!H$12,IF(I26&lt;=CONTROL!F$11,CONTROL!H$11,IF(I26&lt;=CONTROL!F$10,CONTROL!H$10,CONTROL!H$9))))</f>
        <v>4805</v>
      </c>
      <c r="AE26" s="1">
        <f t="shared" si="1"/>
        <v>5641</v>
      </c>
      <c r="AF26" s="19">
        <f t="shared" si="2"/>
        <v>1</v>
      </c>
      <c r="AG26" s="19">
        <f t="shared" si="3"/>
        <v>1</v>
      </c>
      <c r="AI26" s="1" t="s">
        <v>30</v>
      </c>
      <c r="AJ26" s="19">
        <f t="shared" si="4"/>
        <v>4</v>
      </c>
      <c r="AK26" s="1">
        <f t="shared" si="5"/>
        <v>4462</v>
      </c>
    </row>
    <row r="27" spans="1:37" x14ac:dyDescent="0.25">
      <c r="A27" s="7" t="s">
        <v>146</v>
      </c>
      <c r="B27" s="8">
        <v>66</v>
      </c>
      <c r="C27" s="8">
        <v>84</v>
      </c>
      <c r="D27" s="8">
        <v>120</v>
      </c>
      <c r="E27" s="9" t="s">
        <v>147</v>
      </c>
      <c r="F27" s="8">
        <v>157</v>
      </c>
      <c r="G27" s="9" t="s">
        <v>205</v>
      </c>
      <c r="H27" s="9" t="s">
        <v>16</v>
      </c>
      <c r="I27" s="8">
        <v>10</v>
      </c>
      <c r="J27" s="8">
        <v>4805</v>
      </c>
      <c r="K27" s="8">
        <v>1</v>
      </c>
      <c r="L27" s="8">
        <v>1</v>
      </c>
      <c r="M27" s="8">
        <v>1</v>
      </c>
      <c r="N27" s="9" t="s">
        <v>214</v>
      </c>
      <c r="O27" s="9" t="s">
        <v>210</v>
      </c>
      <c r="P27" s="9" t="s">
        <v>211</v>
      </c>
      <c r="Q27" s="9" t="s">
        <v>212</v>
      </c>
      <c r="R27" s="9" t="s">
        <v>213</v>
      </c>
      <c r="S27" s="8">
        <v>5701</v>
      </c>
      <c r="T27" s="8">
        <v>0</v>
      </c>
      <c r="U27" s="8">
        <v>0</v>
      </c>
      <c r="V27" s="8">
        <v>0</v>
      </c>
      <c r="W27" s="8">
        <v>3270</v>
      </c>
      <c r="X27" s="8">
        <v>2431</v>
      </c>
      <c r="Y27" s="8">
        <v>5701</v>
      </c>
      <c r="Z27" s="8">
        <v>0</v>
      </c>
      <c r="AA27" s="8">
        <v>0</v>
      </c>
      <c r="AB27" s="8">
        <v>11</v>
      </c>
      <c r="AC27" s="1" t="str">
        <f t="shared" si="0"/>
        <v>freestand</v>
      </c>
      <c r="AD27" s="1">
        <f>IF(I27=0,CONTROL!H$13,IF(I27&lt;=CONTROL!F$12,CONTROL!H$12,IF(I27&lt;=CONTROL!F$11,CONTROL!H$11,IF(I27&lt;=CONTROL!F$10,CONTROL!H$10,CONTROL!H$9))))</f>
        <v>4805</v>
      </c>
      <c r="AE27" s="1">
        <f t="shared" si="1"/>
        <v>5701</v>
      </c>
      <c r="AF27" s="19">
        <f t="shared" si="2"/>
        <v>1</v>
      </c>
      <c r="AG27" s="19">
        <f t="shared" si="3"/>
        <v>1</v>
      </c>
      <c r="AI27" s="1" t="s">
        <v>31</v>
      </c>
      <c r="AJ27" s="19">
        <f t="shared" si="4"/>
        <v>7</v>
      </c>
      <c r="AK27" s="1">
        <f t="shared" si="5"/>
        <v>4805</v>
      </c>
    </row>
    <row r="28" spans="1:37" x14ac:dyDescent="0.25">
      <c r="A28" s="7" t="s">
        <v>161</v>
      </c>
      <c r="B28" s="8">
        <v>91</v>
      </c>
      <c r="C28" s="8">
        <v>-99</v>
      </c>
      <c r="D28" s="8">
        <v>387</v>
      </c>
      <c r="E28" s="9" t="s">
        <v>162</v>
      </c>
      <c r="F28" s="8">
        <v>157</v>
      </c>
      <c r="G28" s="9" t="s">
        <v>205</v>
      </c>
      <c r="H28" s="9" t="s">
        <v>16</v>
      </c>
      <c r="I28" s="8">
        <v>10</v>
      </c>
      <c r="J28" s="8">
        <v>4805</v>
      </c>
      <c r="K28" s="8">
        <v>1</v>
      </c>
      <c r="L28" s="10"/>
      <c r="M28" s="8">
        <v>1</v>
      </c>
      <c r="N28" s="9" t="s">
        <v>159</v>
      </c>
      <c r="O28" s="9" t="s">
        <v>215</v>
      </c>
      <c r="P28" s="9" t="s">
        <v>159</v>
      </c>
      <c r="Q28" s="9" t="s">
        <v>159</v>
      </c>
      <c r="R28" s="9" t="s">
        <v>159</v>
      </c>
      <c r="S28" s="8">
        <v>1572</v>
      </c>
      <c r="T28" s="8">
        <v>0</v>
      </c>
      <c r="U28" s="8">
        <v>0</v>
      </c>
      <c r="V28" s="8">
        <v>0</v>
      </c>
      <c r="W28" s="8">
        <v>840</v>
      </c>
      <c r="X28" s="8">
        <v>732</v>
      </c>
      <c r="Y28" s="8">
        <v>1572</v>
      </c>
      <c r="Z28" s="10"/>
      <c r="AA28" s="8">
        <v>0</v>
      </c>
      <c r="AB28" s="8">
        <v>11</v>
      </c>
      <c r="AC28" s="1" t="str">
        <f t="shared" si="0"/>
        <v>hospital</v>
      </c>
      <c r="AD28" s="1">
        <f>IF(I28=0,CONTROL!H$13,IF(I28&lt;=CONTROL!F$12,CONTROL!H$12,IF(I28&lt;=CONTROL!F$11,CONTROL!H$11,IF(I28&lt;=CONTROL!F$10,CONTROL!H$10,CONTROL!H$9))))</f>
        <v>4805</v>
      </c>
      <c r="AE28" s="1">
        <f t="shared" si="1"/>
        <v>1572</v>
      </c>
      <c r="AF28" s="19">
        <f t="shared" si="2"/>
        <v>0.32715920915712798</v>
      </c>
      <c r="AG28" s="19">
        <f t="shared" si="3"/>
        <v>1</v>
      </c>
      <c r="AI28" s="1" t="s">
        <v>32</v>
      </c>
      <c r="AJ28" s="19">
        <f t="shared" si="4"/>
        <v>0</v>
      </c>
      <c r="AK28" s="17">
        <f>AD$10</f>
        <v>1716</v>
      </c>
    </row>
    <row r="29" spans="1:37" x14ac:dyDescent="0.25">
      <c r="A29" s="7" t="s">
        <v>161</v>
      </c>
      <c r="B29" s="8">
        <v>91</v>
      </c>
      <c r="C29" s="8">
        <v>-99</v>
      </c>
      <c r="D29" s="8">
        <v>122</v>
      </c>
      <c r="E29" s="9" t="s">
        <v>162</v>
      </c>
      <c r="F29" s="8">
        <v>157</v>
      </c>
      <c r="G29" s="9" t="s">
        <v>205</v>
      </c>
      <c r="H29" s="9" t="s">
        <v>16</v>
      </c>
      <c r="I29" s="8">
        <v>10</v>
      </c>
      <c r="J29" s="8">
        <v>4805</v>
      </c>
      <c r="K29" s="8">
        <v>2</v>
      </c>
      <c r="L29" s="10"/>
      <c r="M29" s="8">
        <v>2</v>
      </c>
      <c r="N29" s="9" t="s">
        <v>216</v>
      </c>
      <c r="O29" s="9" t="s">
        <v>217</v>
      </c>
      <c r="P29" s="9" t="s">
        <v>159</v>
      </c>
      <c r="Q29" s="9" t="s">
        <v>159</v>
      </c>
      <c r="R29" s="9" t="s">
        <v>159</v>
      </c>
      <c r="S29" s="8">
        <v>7920</v>
      </c>
      <c r="T29" s="8">
        <v>3058</v>
      </c>
      <c r="U29" s="8">
        <v>4126</v>
      </c>
      <c r="V29" s="8">
        <v>7184</v>
      </c>
      <c r="W29" s="8">
        <v>490</v>
      </c>
      <c r="X29" s="8">
        <v>246</v>
      </c>
      <c r="Y29" s="8">
        <v>736</v>
      </c>
      <c r="Z29" s="10"/>
      <c r="AA29" s="8">
        <v>0</v>
      </c>
      <c r="AB29" s="8">
        <v>11</v>
      </c>
      <c r="AC29" s="1" t="str">
        <f t="shared" si="0"/>
        <v>hospital</v>
      </c>
      <c r="AD29" s="1">
        <f>IF(I29=0,CONTROL!H$13,IF(I29&lt;=CONTROL!F$12,CONTROL!H$12,IF(I29&lt;=CONTROL!F$11,CONTROL!H$11,IF(I29&lt;=CONTROL!F$10,CONTROL!H$10,CONTROL!H$9))))</f>
        <v>4805</v>
      </c>
      <c r="AE29" s="1">
        <f t="shared" si="1"/>
        <v>7920</v>
      </c>
      <c r="AF29" s="19">
        <f t="shared" si="2"/>
        <v>1</v>
      </c>
      <c r="AG29" s="19">
        <f t="shared" si="3"/>
        <v>2</v>
      </c>
      <c r="AI29" s="1" t="s">
        <v>33</v>
      </c>
      <c r="AJ29" s="19">
        <f t="shared" si="4"/>
        <v>1</v>
      </c>
      <c r="AK29" s="1">
        <f t="shared" si="5"/>
        <v>3775</v>
      </c>
    </row>
    <row r="30" spans="1:37" x14ac:dyDescent="0.25">
      <c r="A30" s="7" t="s">
        <v>146</v>
      </c>
      <c r="B30" s="8">
        <v>142</v>
      </c>
      <c r="C30" s="8">
        <v>167</v>
      </c>
      <c r="D30" s="8">
        <v>385</v>
      </c>
      <c r="E30" s="9" t="s">
        <v>147</v>
      </c>
      <c r="F30" s="8">
        <v>157</v>
      </c>
      <c r="G30" s="9" t="s">
        <v>205</v>
      </c>
      <c r="H30" s="9" t="s">
        <v>16</v>
      </c>
      <c r="I30" s="8">
        <v>10</v>
      </c>
      <c r="J30" s="8">
        <v>4805</v>
      </c>
      <c r="K30" s="8">
        <v>1</v>
      </c>
      <c r="L30" s="8">
        <v>1</v>
      </c>
      <c r="M30" s="8">
        <v>1</v>
      </c>
      <c r="N30" s="9" t="s">
        <v>218</v>
      </c>
      <c r="O30" s="9" t="s">
        <v>219</v>
      </c>
      <c r="P30" s="9" t="s">
        <v>220</v>
      </c>
      <c r="Q30" s="9" t="s">
        <v>212</v>
      </c>
      <c r="R30" s="9" t="s">
        <v>221</v>
      </c>
      <c r="S30" s="8">
        <v>5975</v>
      </c>
      <c r="T30" s="8">
        <v>0</v>
      </c>
      <c r="U30" s="8">
        <v>0</v>
      </c>
      <c r="V30" s="8">
        <v>0</v>
      </c>
      <c r="W30" s="8">
        <v>1360</v>
      </c>
      <c r="X30" s="8">
        <v>4615</v>
      </c>
      <c r="Y30" s="8">
        <v>5975</v>
      </c>
      <c r="Z30" s="8">
        <v>0</v>
      </c>
      <c r="AA30" s="8">
        <v>0</v>
      </c>
      <c r="AB30" s="8">
        <v>11</v>
      </c>
      <c r="AC30" s="1" t="str">
        <f t="shared" si="0"/>
        <v>freestand</v>
      </c>
      <c r="AD30" s="1">
        <f>IF(I30=0,CONTROL!H$13,IF(I30&lt;=CONTROL!F$12,CONTROL!H$12,IF(I30&lt;=CONTROL!F$11,CONTROL!H$11,IF(I30&lt;=CONTROL!F$10,CONTROL!H$10,CONTROL!H$9))))</f>
        <v>4805</v>
      </c>
      <c r="AE30" s="1">
        <f t="shared" si="1"/>
        <v>5975</v>
      </c>
      <c r="AF30" s="19">
        <f t="shared" si="2"/>
        <v>1</v>
      </c>
      <c r="AG30" s="19">
        <f t="shared" si="3"/>
        <v>1</v>
      </c>
      <c r="AI30" s="1" t="s">
        <v>34</v>
      </c>
      <c r="AJ30" s="19">
        <f t="shared" si="4"/>
        <v>2</v>
      </c>
      <c r="AK30" s="1">
        <f t="shared" si="5"/>
        <v>4118</v>
      </c>
    </row>
    <row r="31" spans="1:37" x14ac:dyDescent="0.25">
      <c r="A31" s="7" t="s">
        <v>161</v>
      </c>
      <c r="B31" s="8">
        <v>91</v>
      </c>
      <c r="C31" s="8">
        <v>-99</v>
      </c>
      <c r="D31" s="8">
        <v>208</v>
      </c>
      <c r="E31" s="9" t="s">
        <v>162</v>
      </c>
      <c r="F31" s="8">
        <v>157</v>
      </c>
      <c r="G31" s="9" t="s">
        <v>205</v>
      </c>
      <c r="H31" s="9" t="s">
        <v>16</v>
      </c>
      <c r="I31" s="8">
        <v>10</v>
      </c>
      <c r="J31" s="8">
        <v>4805</v>
      </c>
      <c r="K31" s="8">
        <v>1</v>
      </c>
      <c r="L31" s="10"/>
      <c r="M31" s="8">
        <v>1</v>
      </c>
      <c r="N31" s="9" t="s">
        <v>159</v>
      </c>
      <c r="O31" s="9" t="s">
        <v>222</v>
      </c>
      <c r="P31" s="9" t="s">
        <v>159</v>
      </c>
      <c r="Q31" s="9" t="s">
        <v>159</v>
      </c>
      <c r="R31" s="9" t="s">
        <v>159</v>
      </c>
      <c r="S31" s="8">
        <v>2768</v>
      </c>
      <c r="T31" s="8">
        <v>0</v>
      </c>
      <c r="U31" s="8">
        <v>0</v>
      </c>
      <c r="V31" s="8">
        <v>0</v>
      </c>
      <c r="W31" s="8">
        <v>1225</v>
      </c>
      <c r="X31" s="8">
        <v>1543</v>
      </c>
      <c r="Y31" s="8">
        <v>2768</v>
      </c>
      <c r="Z31" s="10"/>
      <c r="AA31" s="8">
        <v>0</v>
      </c>
      <c r="AB31" s="8">
        <v>11</v>
      </c>
      <c r="AC31" s="1" t="str">
        <f t="shared" si="0"/>
        <v>hospital</v>
      </c>
      <c r="AD31" s="1">
        <f>IF(I31=0,CONTROL!H$13,IF(I31&lt;=CONTROL!F$12,CONTROL!H$12,IF(I31&lt;=CONTROL!F$11,CONTROL!H$11,IF(I31&lt;=CONTROL!F$10,CONTROL!H$10,CONTROL!H$9))))</f>
        <v>4805</v>
      </c>
      <c r="AE31" s="1">
        <f t="shared" si="1"/>
        <v>2768</v>
      </c>
      <c r="AF31" s="19">
        <f t="shared" si="2"/>
        <v>0.57606659729448495</v>
      </c>
      <c r="AG31" s="19">
        <f t="shared" si="3"/>
        <v>1</v>
      </c>
      <c r="AI31" s="1" t="s">
        <v>35</v>
      </c>
      <c r="AJ31" s="19">
        <f t="shared" si="4"/>
        <v>1.576953642384106</v>
      </c>
      <c r="AK31" s="1">
        <f t="shared" si="5"/>
        <v>3775</v>
      </c>
    </row>
    <row r="32" spans="1:37" x14ac:dyDescent="0.25">
      <c r="A32" s="7" t="s">
        <v>146</v>
      </c>
      <c r="B32" s="8">
        <v>100</v>
      </c>
      <c r="C32" s="8">
        <v>119</v>
      </c>
      <c r="D32" s="8">
        <v>201</v>
      </c>
      <c r="E32" s="9" t="s">
        <v>147</v>
      </c>
      <c r="F32" s="8">
        <v>157</v>
      </c>
      <c r="G32" s="9" t="s">
        <v>205</v>
      </c>
      <c r="H32" s="9" t="s">
        <v>16</v>
      </c>
      <c r="I32" s="8">
        <v>10</v>
      </c>
      <c r="J32" s="8">
        <v>4805</v>
      </c>
      <c r="K32" s="8">
        <v>0.05</v>
      </c>
      <c r="L32" s="8">
        <v>2</v>
      </c>
      <c r="M32" s="8">
        <v>0</v>
      </c>
      <c r="N32" s="9" t="s">
        <v>152</v>
      </c>
      <c r="O32" s="9" t="s">
        <v>223</v>
      </c>
      <c r="P32" s="9" t="s">
        <v>224</v>
      </c>
      <c r="Q32" s="9" t="s">
        <v>212</v>
      </c>
      <c r="R32" s="9" t="s">
        <v>155</v>
      </c>
      <c r="S32" s="8">
        <v>251</v>
      </c>
      <c r="T32" s="8">
        <v>0</v>
      </c>
      <c r="U32" s="8">
        <v>0</v>
      </c>
      <c r="V32" s="8">
        <v>0</v>
      </c>
      <c r="W32" s="8">
        <v>3</v>
      </c>
      <c r="X32" s="8">
        <v>248</v>
      </c>
      <c r="Y32" s="8">
        <v>251</v>
      </c>
      <c r="Z32" s="8">
        <v>0</v>
      </c>
      <c r="AA32" s="8">
        <v>0</v>
      </c>
      <c r="AB32" s="8">
        <v>11</v>
      </c>
      <c r="AC32" s="1" t="str">
        <f t="shared" si="0"/>
        <v>mobile</v>
      </c>
      <c r="AD32" s="1">
        <f>IF(I32=0,CONTROL!H$13,IF(I32&lt;=CONTROL!F$12,CONTROL!H$12,IF(I32&lt;=CONTROL!F$11,CONTROL!H$11,IF(I32&lt;=CONTROL!F$10,CONTROL!H$10,CONTROL!H$9))))</f>
        <v>4805</v>
      </c>
      <c r="AE32" s="1">
        <f t="shared" si="1"/>
        <v>251</v>
      </c>
      <c r="AF32" s="19">
        <f t="shared" si="2"/>
        <v>5.2237252861602496E-2</v>
      </c>
      <c r="AG32" s="19">
        <f t="shared" si="3"/>
        <v>5.2237252861602496E-2</v>
      </c>
      <c r="AI32" s="1" t="s">
        <v>36</v>
      </c>
      <c r="AJ32" s="19">
        <f t="shared" si="4"/>
        <v>0.75407925407925402</v>
      </c>
      <c r="AK32" s="1">
        <f t="shared" si="5"/>
        <v>1716</v>
      </c>
    </row>
    <row r="33" spans="1:37" x14ac:dyDescent="0.25">
      <c r="A33" s="7" t="s">
        <v>146</v>
      </c>
      <c r="B33" s="8">
        <v>99</v>
      </c>
      <c r="C33" s="8">
        <v>118</v>
      </c>
      <c r="D33" s="8">
        <v>194</v>
      </c>
      <c r="E33" s="9" t="s">
        <v>147</v>
      </c>
      <c r="F33" s="8">
        <v>157</v>
      </c>
      <c r="G33" s="9" t="s">
        <v>205</v>
      </c>
      <c r="H33" s="9" t="s">
        <v>16</v>
      </c>
      <c r="I33" s="8">
        <v>10</v>
      </c>
      <c r="J33" s="8">
        <v>4805</v>
      </c>
      <c r="K33" s="8">
        <v>0.02</v>
      </c>
      <c r="L33" s="8">
        <v>2</v>
      </c>
      <c r="M33" s="8">
        <v>0</v>
      </c>
      <c r="N33" s="9" t="s">
        <v>156</v>
      </c>
      <c r="O33" s="9" t="s">
        <v>225</v>
      </c>
      <c r="P33" s="9" t="s">
        <v>224</v>
      </c>
      <c r="Q33" s="9" t="s">
        <v>212</v>
      </c>
      <c r="R33" s="9" t="s">
        <v>158</v>
      </c>
      <c r="S33" s="8">
        <v>107</v>
      </c>
      <c r="T33" s="8">
        <v>0</v>
      </c>
      <c r="U33" s="8">
        <v>0</v>
      </c>
      <c r="V33" s="8">
        <v>0</v>
      </c>
      <c r="W33" s="8">
        <v>0</v>
      </c>
      <c r="X33" s="8">
        <v>107</v>
      </c>
      <c r="Y33" s="8">
        <v>107</v>
      </c>
      <c r="Z33" s="8">
        <v>0</v>
      </c>
      <c r="AA33" s="8">
        <v>0</v>
      </c>
      <c r="AB33" s="8">
        <v>11</v>
      </c>
      <c r="AC33" s="1" t="str">
        <f t="shared" si="0"/>
        <v>mobile</v>
      </c>
      <c r="AD33" s="1">
        <f>IF(I33=0,CONTROL!H$13,IF(I33&lt;=CONTROL!F$12,CONTROL!H$12,IF(I33&lt;=CONTROL!F$11,CONTROL!H$11,IF(I33&lt;=CONTROL!F$10,CONTROL!H$10,CONTROL!H$9))))</f>
        <v>4805</v>
      </c>
      <c r="AE33" s="1">
        <f t="shared" si="1"/>
        <v>107</v>
      </c>
      <c r="AF33" s="19">
        <f t="shared" si="2"/>
        <v>2.2268470343392299E-2</v>
      </c>
      <c r="AG33" s="19">
        <f t="shared" si="3"/>
        <v>2.2268470343392299E-2</v>
      </c>
      <c r="AI33" s="1" t="s">
        <v>37</v>
      </c>
      <c r="AJ33" s="19">
        <f t="shared" si="4"/>
        <v>17.517585848074923</v>
      </c>
      <c r="AK33" s="1">
        <f t="shared" si="5"/>
        <v>4805</v>
      </c>
    </row>
    <row r="34" spans="1:37" x14ac:dyDescent="0.25">
      <c r="A34" s="7" t="s">
        <v>146</v>
      </c>
      <c r="B34" s="8">
        <v>143</v>
      </c>
      <c r="C34" s="8">
        <v>168</v>
      </c>
      <c r="D34" s="8">
        <v>387</v>
      </c>
      <c r="E34" s="9" t="s">
        <v>147</v>
      </c>
      <c r="F34" s="8">
        <v>157</v>
      </c>
      <c r="G34" s="9" t="s">
        <v>205</v>
      </c>
      <c r="H34" s="9" t="s">
        <v>16</v>
      </c>
      <c r="I34" s="8">
        <v>10</v>
      </c>
      <c r="J34" s="8">
        <v>4805</v>
      </c>
      <c r="K34" s="8">
        <v>1</v>
      </c>
      <c r="L34" s="8">
        <v>1</v>
      </c>
      <c r="M34" s="8">
        <v>1</v>
      </c>
      <c r="N34" s="9" t="s">
        <v>226</v>
      </c>
      <c r="O34" s="9" t="s">
        <v>219</v>
      </c>
      <c r="P34" s="9" t="s">
        <v>220</v>
      </c>
      <c r="Q34" s="9" t="s">
        <v>212</v>
      </c>
      <c r="R34" s="9" t="s">
        <v>221</v>
      </c>
      <c r="S34" s="8">
        <v>5199</v>
      </c>
      <c r="T34" s="8">
        <v>0</v>
      </c>
      <c r="U34" s="8">
        <v>0</v>
      </c>
      <c r="V34" s="8">
        <v>0</v>
      </c>
      <c r="W34" s="8">
        <v>1629</v>
      </c>
      <c r="X34" s="8">
        <v>3570</v>
      </c>
      <c r="Y34" s="8">
        <v>5199</v>
      </c>
      <c r="Z34" s="8">
        <v>0</v>
      </c>
      <c r="AA34" s="8">
        <v>0</v>
      </c>
      <c r="AB34" s="8">
        <v>11</v>
      </c>
      <c r="AC34" s="1" t="str">
        <f t="shared" si="0"/>
        <v>freestand</v>
      </c>
      <c r="AD34" s="1">
        <f>IF(I34=0,CONTROL!H$13,IF(I34&lt;=CONTROL!F$12,CONTROL!H$12,IF(I34&lt;=CONTROL!F$11,CONTROL!H$11,IF(I34&lt;=CONTROL!F$10,CONTROL!H$10,CONTROL!H$9))))</f>
        <v>4805</v>
      </c>
      <c r="AE34" s="1">
        <f t="shared" si="1"/>
        <v>5199</v>
      </c>
      <c r="AF34" s="19">
        <f t="shared" si="2"/>
        <v>1</v>
      </c>
      <c r="AG34" s="19">
        <f t="shared" si="3"/>
        <v>1</v>
      </c>
      <c r="AI34" s="1" t="s">
        <v>38</v>
      </c>
      <c r="AJ34" s="19">
        <f t="shared" si="4"/>
        <v>1</v>
      </c>
      <c r="AK34" s="1">
        <f t="shared" si="5"/>
        <v>3775</v>
      </c>
    </row>
    <row r="35" spans="1:37" x14ac:dyDescent="0.25">
      <c r="A35" s="7" t="s">
        <v>161</v>
      </c>
      <c r="B35" s="8">
        <v>91</v>
      </c>
      <c r="C35" s="8">
        <v>-99</v>
      </c>
      <c r="D35" s="8">
        <v>123</v>
      </c>
      <c r="E35" s="9" t="s">
        <v>162</v>
      </c>
      <c r="F35" s="8">
        <v>157</v>
      </c>
      <c r="G35" s="9" t="s">
        <v>205</v>
      </c>
      <c r="H35" s="9" t="s">
        <v>16</v>
      </c>
      <c r="I35" s="8">
        <v>10</v>
      </c>
      <c r="J35" s="8">
        <v>4805</v>
      </c>
      <c r="K35" s="8">
        <v>1</v>
      </c>
      <c r="L35" s="10"/>
      <c r="M35" s="8">
        <v>1</v>
      </c>
      <c r="N35" s="9" t="s">
        <v>227</v>
      </c>
      <c r="O35" s="9" t="s">
        <v>228</v>
      </c>
      <c r="P35" s="9" t="s">
        <v>159</v>
      </c>
      <c r="Q35" s="9" t="s">
        <v>159</v>
      </c>
      <c r="R35" s="9" t="s">
        <v>159</v>
      </c>
      <c r="S35" s="8">
        <v>1176</v>
      </c>
      <c r="T35" s="8">
        <v>419</v>
      </c>
      <c r="U35" s="8">
        <v>223</v>
      </c>
      <c r="V35" s="8">
        <v>642</v>
      </c>
      <c r="W35" s="8">
        <v>492</v>
      </c>
      <c r="X35" s="8">
        <v>42</v>
      </c>
      <c r="Y35" s="8">
        <v>534</v>
      </c>
      <c r="Z35" s="10"/>
      <c r="AA35" s="8">
        <v>0</v>
      </c>
      <c r="AB35" s="8">
        <v>11</v>
      </c>
      <c r="AC35" s="1" t="str">
        <f t="shared" si="0"/>
        <v>hospital</v>
      </c>
      <c r="AD35" s="1">
        <f>IF(I35=0,CONTROL!H$13,IF(I35&lt;=CONTROL!F$12,CONTROL!H$12,IF(I35&lt;=CONTROL!F$11,CONTROL!H$11,IF(I35&lt;=CONTROL!F$10,CONTROL!H$10,CONTROL!H$9))))</f>
        <v>4805</v>
      </c>
      <c r="AE35" s="1">
        <f t="shared" si="1"/>
        <v>1176</v>
      </c>
      <c r="AF35" s="19">
        <f t="shared" si="2"/>
        <v>0.24474505723204995</v>
      </c>
      <c r="AG35" s="19">
        <f t="shared" si="3"/>
        <v>1</v>
      </c>
      <c r="AI35" s="1" t="s">
        <v>39</v>
      </c>
      <c r="AJ35" s="19">
        <f t="shared" si="4"/>
        <v>19.900104058272632</v>
      </c>
      <c r="AK35" s="1">
        <f t="shared" si="5"/>
        <v>4805</v>
      </c>
    </row>
    <row r="36" spans="1:37" x14ac:dyDescent="0.25">
      <c r="A36" s="7" t="s">
        <v>146</v>
      </c>
      <c r="B36" s="8">
        <v>74</v>
      </c>
      <c r="C36" s="8">
        <v>91</v>
      </c>
      <c r="D36" s="8">
        <v>132</v>
      </c>
      <c r="E36" s="9" t="s">
        <v>147</v>
      </c>
      <c r="F36" s="8">
        <v>12</v>
      </c>
      <c r="G36" s="9" t="s">
        <v>17</v>
      </c>
      <c r="H36" s="9" t="s">
        <v>17</v>
      </c>
      <c r="I36" s="8">
        <v>2</v>
      </c>
      <c r="J36" s="8">
        <v>4118</v>
      </c>
      <c r="K36" s="8">
        <v>0.37</v>
      </c>
      <c r="L36" s="8">
        <v>2</v>
      </c>
      <c r="M36" s="8">
        <v>0</v>
      </c>
      <c r="N36" s="9" t="s">
        <v>229</v>
      </c>
      <c r="O36" s="9" t="s">
        <v>230</v>
      </c>
      <c r="P36" s="9" t="s">
        <v>231</v>
      </c>
      <c r="Q36" s="9" t="s">
        <v>232</v>
      </c>
      <c r="R36" s="9" t="s">
        <v>233</v>
      </c>
      <c r="S36" s="8">
        <v>1505</v>
      </c>
      <c r="T36" s="8">
        <v>0</v>
      </c>
      <c r="U36" s="8">
        <v>0</v>
      </c>
      <c r="V36" s="8">
        <v>0</v>
      </c>
      <c r="W36" s="8">
        <v>76</v>
      </c>
      <c r="X36" s="8">
        <v>1429</v>
      </c>
      <c r="Y36" s="8">
        <v>1505</v>
      </c>
      <c r="Z36" s="8">
        <v>0</v>
      </c>
      <c r="AA36" s="8">
        <v>0</v>
      </c>
      <c r="AB36" s="8">
        <v>12</v>
      </c>
      <c r="AC36" s="1" t="str">
        <f t="shared" si="0"/>
        <v>mobile</v>
      </c>
      <c r="AD36" s="1">
        <f>IF(I36=0,CONTROL!H$13,IF(I36&lt;=CONTROL!F$12,CONTROL!H$12,IF(I36&lt;=CONTROL!F$11,CONTROL!H$11,IF(I36&lt;=CONTROL!F$10,CONTROL!H$10,CONTROL!H$9))))</f>
        <v>4118</v>
      </c>
      <c r="AE36" s="1">
        <f t="shared" si="1"/>
        <v>1505</v>
      </c>
      <c r="AF36" s="19">
        <f t="shared" si="2"/>
        <v>0.36546867411364742</v>
      </c>
      <c r="AG36" s="19">
        <f t="shared" si="3"/>
        <v>0.36546867411364742</v>
      </c>
      <c r="AI36" s="1" t="s">
        <v>40</v>
      </c>
      <c r="AJ36" s="19">
        <f t="shared" si="4"/>
        <v>0</v>
      </c>
      <c r="AK36" s="1">
        <f t="shared" si="5"/>
        <v>1716</v>
      </c>
    </row>
    <row r="37" spans="1:37" x14ac:dyDescent="0.25">
      <c r="A37" s="7" t="s">
        <v>161</v>
      </c>
      <c r="B37" s="8">
        <v>84</v>
      </c>
      <c r="C37" s="8">
        <v>-99</v>
      </c>
      <c r="D37" s="8">
        <v>191</v>
      </c>
      <c r="E37" s="9" t="s">
        <v>162</v>
      </c>
      <c r="F37" s="8">
        <v>12</v>
      </c>
      <c r="G37" s="9" t="s">
        <v>17</v>
      </c>
      <c r="H37" s="9" t="s">
        <v>17</v>
      </c>
      <c r="I37" s="8">
        <v>2</v>
      </c>
      <c r="J37" s="8">
        <v>4118</v>
      </c>
      <c r="K37" s="8">
        <v>1</v>
      </c>
      <c r="L37" s="10"/>
      <c r="M37" s="8">
        <v>1</v>
      </c>
      <c r="N37" s="9" t="s">
        <v>234</v>
      </c>
      <c r="O37" s="9" t="s">
        <v>235</v>
      </c>
      <c r="P37" s="9" t="s">
        <v>159</v>
      </c>
      <c r="Q37" s="9" t="s">
        <v>159</v>
      </c>
      <c r="R37" s="9" t="s">
        <v>159</v>
      </c>
      <c r="S37" s="8">
        <v>3549</v>
      </c>
      <c r="T37" s="8">
        <v>271</v>
      </c>
      <c r="U37" s="8">
        <v>882</v>
      </c>
      <c r="V37" s="8">
        <v>1153</v>
      </c>
      <c r="W37" s="8">
        <v>894</v>
      </c>
      <c r="X37" s="8">
        <v>1502</v>
      </c>
      <c r="Y37" s="8">
        <v>2396</v>
      </c>
      <c r="Z37" s="10"/>
      <c r="AA37" s="8">
        <v>0</v>
      </c>
      <c r="AB37" s="8">
        <v>12</v>
      </c>
      <c r="AC37" s="1" t="str">
        <f t="shared" si="0"/>
        <v>hospital</v>
      </c>
      <c r="AD37" s="1">
        <f>IF(I37=0,CONTROL!H$13,IF(I37&lt;=CONTROL!F$12,CONTROL!H$12,IF(I37&lt;=CONTROL!F$11,CONTROL!H$11,IF(I37&lt;=CONTROL!F$10,CONTROL!H$10,CONTROL!H$9))))</f>
        <v>4118</v>
      </c>
      <c r="AE37" s="1">
        <f t="shared" si="1"/>
        <v>3549</v>
      </c>
      <c r="AF37" s="19">
        <f t="shared" si="2"/>
        <v>0.86182612918892665</v>
      </c>
      <c r="AG37" s="19">
        <f t="shared" si="3"/>
        <v>1</v>
      </c>
      <c r="AI37" s="1" t="s">
        <v>41</v>
      </c>
      <c r="AJ37" s="19">
        <f t="shared" si="4"/>
        <v>5.8852532496638279</v>
      </c>
      <c r="AK37" s="1">
        <f t="shared" si="5"/>
        <v>4462</v>
      </c>
    </row>
    <row r="38" spans="1:37" x14ac:dyDescent="0.25">
      <c r="A38" s="7" t="s">
        <v>161</v>
      </c>
      <c r="B38" s="8">
        <v>84</v>
      </c>
      <c r="C38" s="8">
        <v>-99</v>
      </c>
      <c r="D38" s="8">
        <v>190</v>
      </c>
      <c r="E38" s="9" t="s">
        <v>162</v>
      </c>
      <c r="F38" s="8">
        <v>12</v>
      </c>
      <c r="G38" s="9" t="s">
        <v>17</v>
      </c>
      <c r="H38" s="9" t="s">
        <v>17</v>
      </c>
      <c r="I38" s="8">
        <v>2</v>
      </c>
      <c r="J38" s="8">
        <v>4118</v>
      </c>
      <c r="K38" s="8">
        <v>1</v>
      </c>
      <c r="L38" s="10"/>
      <c r="M38" s="8">
        <v>1</v>
      </c>
      <c r="N38" s="9" t="s">
        <v>159</v>
      </c>
      <c r="O38" s="9" t="s">
        <v>236</v>
      </c>
      <c r="P38" s="9" t="s">
        <v>159</v>
      </c>
      <c r="Q38" s="9" t="s">
        <v>159</v>
      </c>
      <c r="R38" s="9" t="s">
        <v>159</v>
      </c>
      <c r="S38" s="8">
        <v>1231</v>
      </c>
      <c r="T38" s="8">
        <v>0</v>
      </c>
      <c r="U38" s="8">
        <v>0</v>
      </c>
      <c r="V38" s="8">
        <v>0</v>
      </c>
      <c r="W38" s="8">
        <v>415</v>
      </c>
      <c r="X38" s="8">
        <v>816</v>
      </c>
      <c r="Y38" s="8">
        <v>1231</v>
      </c>
      <c r="Z38" s="10"/>
      <c r="AA38" s="8">
        <v>0</v>
      </c>
      <c r="AB38" s="8">
        <v>12</v>
      </c>
      <c r="AC38" s="1" t="str">
        <f t="shared" si="0"/>
        <v>hospital</v>
      </c>
      <c r="AD38" s="1">
        <f>IF(I38=0,CONTROL!H$13,IF(I38&lt;=CONTROL!F$12,CONTROL!H$12,IF(I38&lt;=CONTROL!F$11,CONTROL!H$11,IF(I38&lt;=CONTROL!F$10,CONTROL!H$10,CONTROL!H$9))))</f>
        <v>4118</v>
      </c>
      <c r="AE38" s="1">
        <f t="shared" si="1"/>
        <v>1231</v>
      </c>
      <c r="AF38" s="19">
        <f t="shared" si="2"/>
        <v>0.29893152015541524</v>
      </c>
      <c r="AG38" s="19">
        <f t="shared" si="3"/>
        <v>1</v>
      </c>
      <c r="AI38" s="1" t="s">
        <v>42</v>
      </c>
      <c r="AJ38" s="19">
        <f t="shared" si="4"/>
        <v>0</v>
      </c>
      <c r="AK38" s="17">
        <f>AD$10</f>
        <v>1716</v>
      </c>
    </row>
    <row r="39" spans="1:37" x14ac:dyDescent="0.25">
      <c r="A39" s="7" t="s">
        <v>146</v>
      </c>
      <c r="B39" s="8">
        <v>1</v>
      </c>
      <c r="C39" s="8">
        <v>1</v>
      </c>
      <c r="D39" s="8">
        <v>1</v>
      </c>
      <c r="E39" s="9" t="s">
        <v>147</v>
      </c>
      <c r="F39" s="8">
        <v>12</v>
      </c>
      <c r="G39" s="9" t="s">
        <v>17</v>
      </c>
      <c r="H39" s="9" t="s">
        <v>17</v>
      </c>
      <c r="I39" s="8">
        <v>2</v>
      </c>
      <c r="J39" s="8">
        <v>4118</v>
      </c>
      <c r="K39" s="8">
        <v>0.47</v>
      </c>
      <c r="L39" s="8">
        <v>2</v>
      </c>
      <c r="M39" s="8">
        <v>0</v>
      </c>
      <c r="N39" s="9" t="s">
        <v>237</v>
      </c>
      <c r="O39" s="9" t="s">
        <v>238</v>
      </c>
      <c r="P39" s="9" t="s">
        <v>239</v>
      </c>
      <c r="Q39" s="9" t="s">
        <v>240</v>
      </c>
      <c r="R39" s="9" t="s">
        <v>241</v>
      </c>
      <c r="S39" s="8">
        <v>1943</v>
      </c>
      <c r="T39" s="8">
        <v>0</v>
      </c>
      <c r="U39" s="8">
        <v>0</v>
      </c>
      <c r="V39" s="8">
        <v>0</v>
      </c>
      <c r="W39" s="8">
        <v>456</v>
      </c>
      <c r="X39" s="8">
        <v>1487</v>
      </c>
      <c r="Y39" s="8">
        <v>1943</v>
      </c>
      <c r="Z39" s="8">
        <v>0</v>
      </c>
      <c r="AA39" s="8">
        <v>0</v>
      </c>
      <c r="AB39" s="8">
        <v>12</v>
      </c>
      <c r="AC39" s="1" t="str">
        <f t="shared" si="0"/>
        <v>mobile</v>
      </c>
      <c r="AD39" s="1">
        <f>IF(I39=0,CONTROL!H$13,IF(I39&lt;=CONTROL!F$12,CONTROL!H$12,IF(I39&lt;=CONTROL!F$11,CONTROL!H$11,IF(I39&lt;=CONTROL!F$10,CONTROL!H$10,CONTROL!H$9))))</f>
        <v>4118</v>
      </c>
      <c r="AE39" s="1">
        <f t="shared" si="1"/>
        <v>1943</v>
      </c>
      <c r="AF39" s="19">
        <f t="shared" si="2"/>
        <v>0.47183098591549294</v>
      </c>
      <c r="AG39" s="19">
        <f t="shared" si="3"/>
        <v>0.47183098591549294</v>
      </c>
      <c r="AI39" s="1" t="s">
        <v>43</v>
      </c>
      <c r="AJ39" s="19">
        <f t="shared" si="4"/>
        <v>0</v>
      </c>
      <c r="AK39" s="17">
        <f>AD$10</f>
        <v>1716</v>
      </c>
    </row>
    <row r="40" spans="1:37" x14ac:dyDescent="0.25">
      <c r="A40" s="7" t="s">
        <v>161</v>
      </c>
      <c r="B40" s="8">
        <v>21</v>
      </c>
      <c r="C40" s="8">
        <v>-99</v>
      </c>
      <c r="D40" s="8">
        <v>226</v>
      </c>
      <c r="E40" s="9" t="s">
        <v>162</v>
      </c>
      <c r="F40" s="8">
        <v>13</v>
      </c>
      <c r="G40" s="9" t="s">
        <v>18</v>
      </c>
      <c r="H40" s="9" t="s">
        <v>18</v>
      </c>
      <c r="I40" s="8">
        <v>7</v>
      </c>
      <c r="J40" s="8">
        <v>4805</v>
      </c>
      <c r="K40" s="8">
        <v>1</v>
      </c>
      <c r="L40" s="10"/>
      <c r="M40" s="8">
        <v>1</v>
      </c>
      <c r="N40" s="9" t="s">
        <v>159</v>
      </c>
      <c r="O40" s="9" t="s">
        <v>242</v>
      </c>
      <c r="P40" s="9" t="s">
        <v>159</v>
      </c>
      <c r="Q40" s="9" t="s">
        <v>159</v>
      </c>
      <c r="R40" s="9" t="s">
        <v>159</v>
      </c>
      <c r="S40" s="8">
        <v>1564</v>
      </c>
      <c r="T40" s="8">
        <v>0</v>
      </c>
      <c r="U40" s="8">
        <v>0</v>
      </c>
      <c r="V40" s="8">
        <v>0</v>
      </c>
      <c r="W40" s="8">
        <v>474</v>
      </c>
      <c r="X40" s="8">
        <v>1090</v>
      </c>
      <c r="Y40" s="8">
        <v>1564</v>
      </c>
      <c r="Z40" s="10"/>
      <c r="AA40" s="8">
        <v>0</v>
      </c>
      <c r="AB40" s="8">
        <v>13</v>
      </c>
      <c r="AC40" s="1" t="str">
        <f t="shared" si="0"/>
        <v>hospital</v>
      </c>
      <c r="AD40" s="1">
        <f>IF(I40=0,CONTROL!H$13,IF(I40&lt;=CONTROL!F$12,CONTROL!H$12,IF(I40&lt;=CONTROL!F$11,CONTROL!H$11,IF(I40&lt;=CONTROL!F$10,CONTROL!H$10,CONTROL!H$9))))</f>
        <v>4805</v>
      </c>
      <c r="AE40" s="1">
        <f t="shared" si="1"/>
        <v>1564</v>
      </c>
      <c r="AF40" s="19">
        <f t="shared" si="2"/>
        <v>0.3254942767950052</v>
      </c>
      <c r="AG40" s="19">
        <f t="shared" si="3"/>
        <v>1</v>
      </c>
      <c r="AI40" s="1" t="s">
        <v>44</v>
      </c>
      <c r="AJ40" s="19">
        <f t="shared" si="4"/>
        <v>1.110728476821192</v>
      </c>
      <c r="AK40" s="1">
        <f t="shared" si="5"/>
        <v>3775</v>
      </c>
    </row>
    <row r="41" spans="1:37" x14ac:dyDescent="0.25">
      <c r="A41" s="7" t="s">
        <v>146</v>
      </c>
      <c r="B41" s="8">
        <v>109</v>
      </c>
      <c r="C41" s="8">
        <v>128</v>
      </c>
      <c r="D41" s="8">
        <v>228</v>
      </c>
      <c r="E41" s="9" t="s">
        <v>147</v>
      </c>
      <c r="F41" s="8">
        <v>13</v>
      </c>
      <c r="G41" s="9" t="s">
        <v>18</v>
      </c>
      <c r="H41" s="9" t="s">
        <v>18</v>
      </c>
      <c r="I41" s="8">
        <v>7</v>
      </c>
      <c r="J41" s="8">
        <v>4805</v>
      </c>
      <c r="K41" s="8">
        <v>0.28000000000000003</v>
      </c>
      <c r="L41" s="8">
        <v>2</v>
      </c>
      <c r="M41" s="8">
        <v>0</v>
      </c>
      <c r="N41" s="9" t="s">
        <v>152</v>
      </c>
      <c r="O41" s="9" t="s">
        <v>243</v>
      </c>
      <c r="P41" s="9" t="s">
        <v>244</v>
      </c>
      <c r="Q41" s="9" t="s">
        <v>245</v>
      </c>
      <c r="R41" s="9" t="s">
        <v>158</v>
      </c>
      <c r="S41" s="8">
        <v>1347</v>
      </c>
      <c r="T41" s="8">
        <v>0</v>
      </c>
      <c r="U41" s="8">
        <v>0</v>
      </c>
      <c r="V41" s="8">
        <v>0</v>
      </c>
      <c r="W41" s="8">
        <v>162</v>
      </c>
      <c r="X41" s="8">
        <v>1185</v>
      </c>
      <c r="Y41" s="8">
        <v>1347</v>
      </c>
      <c r="Z41" s="8">
        <v>0</v>
      </c>
      <c r="AA41" s="8">
        <v>0</v>
      </c>
      <c r="AB41" s="8">
        <v>13</v>
      </c>
      <c r="AC41" s="1" t="str">
        <f t="shared" si="0"/>
        <v>mobile</v>
      </c>
      <c r="AD41" s="1">
        <f>IF(I41=0,CONTROL!H$13,IF(I41&lt;=CONTROL!F$12,CONTROL!H$12,IF(I41&lt;=CONTROL!F$11,CONTROL!H$11,IF(I41&lt;=CONTROL!F$10,CONTROL!H$10,CONTROL!H$9))))</f>
        <v>4805</v>
      </c>
      <c r="AE41" s="1">
        <f t="shared" si="1"/>
        <v>1347</v>
      </c>
      <c r="AF41" s="19">
        <f t="shared" si="2"/>
        <v>0.28033298647242455</v>
      </c>
      <c r="AG41" s="19">
        <f t="shared" si="3"/>
        <v>0.28033298647242455</v>
      </c>
      <c r="AI41" s="1" t="s">
        <v>45</v>
      </c>
      <c r="AJ41" s="19">
        <f t="shared" si="4"/>
        <v>0</v>
      </c>
      <c r="AK41" s="17">
        <f>AD$10</f>
        <v>1716</v>
      </c>
    </row>
    <row r="42" spans="1:37" x14ac:dyDescent="0.25">
      <c r="A42" s="7" t="s">
        <v>161</v>
      </c>
      <c r="B42" s="8">
        <v>21</v>
      </c>
      <c r="C42" s="8">
        <v>-99</v>
      </c>
      <c r="D42" s="8">
        <v>225</v>
      </c>
      <c r="E42" s="9" t="s">
        <v>162</v>
      </c>
      <c r="F42" s="8">
        <v>13</v>
      </c>
      <c r="G42" s="9" t="s">
        <v>18</v>
      </c>
      <c r="H42" s="9" t="s">
        <v>18</v>
      </c>
      <c r="I42" s="8">
        <v>7</v>
      </c>
      <c r="J42" s="8">
        <v>4805</v>
      </c>
      <c r="K42" s="8">
        <v>2</v>
      </c>
      <c r="L42" s="10"/>
      <c r="M42" s="8">
        <v>2</v>
      </c>
      <c r="N42" s="9" t="s">
        <v>159</v>
      </c>
      <c r="O42" s="9" t="s">
        <v>246</v>
      </c>
      <c r="P42" s="9" t="s">
        <v>159</v>
      </c>
      <c r="Q42" s="9" t="s">
        <v>159</v>
      </c>
      <c r="R42" s="9" t="s">
        <v>159</v>
      </c>
      <c r="S42" s="8">
        <v>5998</v>
      </c>
      <c r="T42" s="8">
        <v>0</v>
      </c>
      <c r="U42" s="8">
        <v>0</v>
      </c>
      <c r="V42" s="8">
        <v>0</v>
      </c>
      <c r="W42" s="8">
        <v>2591</v>
      </c>
      <c r="X42" s="8">
        <v>3407</v>
      </c>
      <c r="Y42" s="8">
        <v>5998</v>
      </c>
      <c r="Z42" s="10"/>
      <c r="AA42" s="8">
        <v>0</v>
      </c>
      <c r="AB42" s="8">
        <v>13</v>
      </c>
      <c r="AC42" s="1" t="str">
        <f t="shared" si="0"/>
        <v>hospital</v>
      </c>
      <c r="AD42" s="1">
        <f>IF(I42=0,CONTROL!H$13,IF(I42&lt;=CONTROL!F$12,CONTROL!H$12,IF(I42&lt;=CONTROL!F$11,CONTROL!H$11,IF(I42&lt;=CONTROL!F$10,CONTROL!H$10,CONTROL!H$9))))</f>
        <v>4805</v>
      </c>
      <c r="AE42" s="1">
        <f t="shared" si="1"/>
        <v>5998</v>
      </c>
      <c r="AF42" s="19">
        <f t="shared" si="2"/>
        <v>1</v>
      </c>
      <c r="AG42" s="19">
        <f t="shared" si="3"/>
        <v>2</v>
      </c>
      <c r="AI42" s="1" t="s">
        <v>46</v>
      </c>
      <c r="AJ42" s="19">
        <f t="shared" si="4"/>
        <v>14.486160249739854</v>
      </c>
      <c r="AK42" s="1">
        <f t="shared" si="5"/>
        <v>4805</v>
      </c>
    </row>
    <row r="43" spans="1:37" x14ac:dyDescent="0.25">
      <c r="A43" s="7" t="s">
        <v>146</v>
      </c>
      <c r="B43" s="8">
        <v>140</v>
      </c>
      <c r="C43" s="8">
        <v>165</v>
      </c>
      <c r="D43" s="8">
        <v>383</v>
      </c>
      <c r="E43" s="9" t="s">
        <v>147</v>
      </c>
      <c r="F43" s="8">
        <v>13</v>
      </c>
      <c r="G43" s="9" t="s">
        <v>18</v>
      </c>
      <c r="H43" s="9" t="s">
        <v>18</v>
      </c>
      <c r="I43" s="8">
        <v>7</v>
      </c>
      <c r="J43" s="8">
        <v>4805</v>
      </c>
      <c r="K43" s="8">
        <v>1</v>
      </c>
      <c r="L43" s="8">
        <v>1</v>
      </c>
      <c r="M43" s="8">
        <v>1</v>
      </c>
      <c r="N43" s="9" t="s">
        <v>247</v>
      </c>
      <c r="O43" s="9" t="s">
        <v>248</v>
      </c>
      <c r="P43" s="9" t="s">
        <v>249</v>
      </c>
      <c r="Q43" s="9" t="s">
        <v>245</v>
      </c>
      <c r="R43" s="9" t="s">
        <v>248</v>
      </c>
      <c r="S43" s="8">
        <v>1544</v>
      </c>
      <c r="T43" s="8">
        <v>0</v>
      </c>
      <c r="U43" s="8">
        <v>0</v>
      </c>
      <c r="V43" s="8">
        <v>0</v>
      </c>
      <c r="W43" s="8">
        <v>329</v>
      </c>
      <c r="X43" s="8">
        <v>1215</v>
      </c>
      <c r="Y43" s="8">
        <v>1544</v>
      </c>
      <c r="Z43" s="8">
        <v>0</v>
      </c>
      <c r="AA43" s="8">
        <v>0</v>
      </c>
      <c r="AB43" s="8">
        <v>13</v>
      </c>
      <c r="AC43" s="1" t="str">
        <f t="shared" si="0"/>
        <v>freestand</v>
      </c>
      <c r="AD43" s="1">
        <f>IF(I43=0,CONTROL!H$13,IF(I43&lt;=CONTROL!F$12,CONTROL!H$12,IF(I43&lt;=CONTROL!F$11,CONTROL!H$11,IF(I43&lt;=CONTROL!F$10,CONTROL!H$10,CONTROL!H$9))))</f>
        <v>4805</v>
      </c>
      <c r="AE43" s="1">
        <f t="shared" si="1"/>
        <v>1544</v>
      </c>
      <c r="AF43" s="19">
        <f t="shared" si="2"/>
        <v>0.32133194588969821</v>
      </c>
      <c r="AG43" s="19">
        <f t="shared" si="3"/>
        <v>1</v>
      </c>
      <c r="AI43" s="1" t="s">
        <v>47</v>
      </c>
      <c r="AJ43" s="19">
        <f t="shared" si="4"/>
        <v>1.0921854304635761</v>
      </c>
      <c r="AK43" s="1">
        <f t="shared" si="5"/>
        <v>3775</v>
      </c>
    </row>
    <row r="44" spans="1:37" x14ac:dyDescent="0.25">
      <c r="A44" s="7" t="s">
        <v>161</v>
      </c>
      <c r="B44" s="8">
        <v>21</v>
      </c>
      <c r="C44" s="8">
        <v>-99</v>
      </c>
      <c r="D44" s="8">
        <v>15</v>
      </c>
      <c r="E44" s="9" t="s">
        <v>162</v>
      </c>
      <c r="F44" s="8">
        <v>13</v>
      </c>
      <c r="G44" s="9" t="s">
        <v>18</v>
      </c>
      <c r="H44" s="9" t="s">
        <v>18</v>
      </c>
      <c r="I44" s="8">
        <v>7</v>
      </c>
      <c r="J44" s="8">
        <v>4805</v>
      </c>
      <c r="K44" s="8">
        <v>2</v>
      </c>
      <c r="L44" s="10"/>
      <c r="M44" s="8">
        <v>2</v>
      </c>
      <c r="N44" s="9" t="s">
        <v>250</v>
      </c>
      <c r="O44" s="9" t="s">
        <v>251</v>
      </c>
      <c r="P44" s="9" t="s">
        <v>159</v>
      </c>
      <c r="Q44" s="9" t="s">
        <v>159</v>
      </c>
      <c r="R44" s="9" t="s">
        <v>159</v>
      </c>
      <c r="S44" s="8">
        <v>10067</v>
      </c>
      <c r="T44" s="8">
        <v>2018</v>
      </c>
      <c r="U44" s="8">
        <v>3307</v>
      </c>
      <c r="V44" s="8">
        <v>5325</v>
      </c>
      <c r="W44" s="8">
        <v>2175</v>
      </c>
      <c r="X44" s="8">
        <v>2567</v>
      </c>
      <c r="Y44" s="8">
        <v>4742</v>
      </c>
      <c r="Z44" s="10"/>
      <c r="AA44" s="8">
        <v>0</v>
      </c>
      <c r="AB44" s="8">
        <v>13</v>
      </c>
      <c r="AC44" s="1" t="str">
        <f t="shared" si="0"/>
        <v>hospital</v>
      </c>
      <c r="AD44" s="1">
        <f>IF(I44=0,CONTROL!H$13,IF(I44&lt;=CONTROL!F$12,CONTROL!H$12,IF(I44&lt;=CONTROL!F$11,CONTROL!H$11,IF(I44&lt;=CONTROL!F$10,CONTROL!H$10,CONTROL!H$9))))</f>
        <v>4805</v>
      </c>
      <c r="AE44" s="1">
        <f t="shared" si="1"/>
        <v>10067</v>
      </c>
      <c r="AF44" s="19">
        <f t="shared" si="2"/>
        <v>1</v>
      </c>
      <c r="AG44" s="19">
        <f t="shared" si="3"/>
        <v>2</v>
      </c>
      <c r="AI44" s="1" t="s">
        <v>48</v>
      </c>
      <c r="AJ44" s="19">
        <f t="shared" si="4"/>
        <v>2.2302088392423505</v>
      </c>
      <c r="AK44" s="1">
        <f t="shared" si="5"/>
        <v>4118</v>
      </c>
    </row>
    <row r="45" spans="1:37" x14ac:dyDescent="0.25">
      <c r="A45" s="7" t="s">
        <v>146</v>
      </c>
      <c r="B45" s="8">
        <v>33</v>
      </c>
      <c r="C45" s="8">
        <v>49</v>
      </c>
      <c r="D45" s="8">
        <v>86</v>
      </c>
      <c r="E45" s="9" t="s">
        <v>147</v>
      </c>
      <c r="F45" s="8">
        <v>13</v>
      </c>
      <c r="G45" s="9" t="s">
        <v>18</v>
      </c>
      <c r="H45" s="9" t="s">
        <v>18</v>
      </c>
      <c r="I45" s="8">
        <v>7</v>
      </c>
      <c r="J45" s="8">
        <v>4805</v>
      </c>
      <c r="K45" s="8">
        <v>1</v>
      </c>
      <c r="L45" s="8">
        <v>1</v>
      </c>
      <c r="M45" s="8">
        <v>1</v>
      </c>
      <c r="N45" s="9" t="s">
        <v>252</v>
      </c>
      <c r="O45" s="9" t="s">
        <v>253</v>
      </c>
      <c r="P45" s="9" t="s">
        <v>254</v>
      </c>
      <c r="Q45" s="9" t="s">
        <v>255</v>
      </c>
      <c r="R45" s="9" t="s">
        <v>256</v>
      </c>
      <c r="S45" s="8">
        <v>1637</v>
      </c>
      <c r="T45" s="8">
        <v>0</v>
      </c>
      <c r="U45" s="8">
        <v>0</v>
      </c>
      <c r="V45" s="8">
        <v>0</v>
      </c>
      <c r="W45" s="8">
        <v>1334</v>
      </c>
      <c r="X45" s="8">
        <v>303</v>
      </c>
      <c r="Y45" s="8">
        <v>1637</v>
      </c>
      <c r="Z45" s="8">
        <v>0</v>
      </c>
      <c r="AA45" s="8">
        <v>0</v>
      </c>
      <c r="AB45" s="8">
        <v>13</v>
      </c>
      <c r="AC45" s="1" t="str">
        <f t="shared" si="0"/>
        <v>freestand</v>
      </c>
      <c r="AD45" s="1">
        <f>IF(I45=0,CONTROL!H$13,IF(I45&lt;=CONTROL!F$12,CONTROL!H$12,IF(I45&lt;=CONTROL!F$11,CONTROL!H$11,IF(I45&lt;=CONTROL!F$10,CONTROL!H$10,CONTROL!H$9))))</f>
        <v>4805</v>
      </c>
      <c r="AE45" s="1">
        <f t="shared" si="1"/>
        <v>1637</v>
      </c>
      <c r="AF45" s="19">
        <f t="shared" si="2"/>
        <v>0.34068678459937562</v>
      </c>
      <c r="AG45" s="19">
        <f t="shared" si="3"/>
        <v>1</v>
      </c>
      <c r="AI45" s="1" t="s">
        <v>49</v>
      </c>
      <c r="AJ45" s="19">
        <f t="shared" si="4"/>
        <v>2</v>
      </c>
      <c r="AK45" s="1">
        <f t="shared" si="5"/>
        <v>4118</v>
      </c>
    </row>
    <row r="46" spans="1:37" x14ac:dyDescent="0.25">
      <c r="A46" s="7" t="s">
        <v>146</v>
      </c>
      <c r="B46" s="8">
        <v>157</v>
      </c>
      <c r="C46" s="8">
        <v>191</v>
      </c>
      <c r="D46" s="8">
        <v>433</v>
      </c>
      <c r="E46" s="9" t="s">
        <v>147</v>
      </c>
      <c r="F46" s="8">
        <v>13</v>
      </c>
      <c r="G46" s="9" t="s">
        <v>18</v>
      </c>
      <c r="H46" s="9" t="s">
        <v>18</v>
      </c>
      <c r="I46" s="8">
        <v>7</v>
      </c>
      <c r="J46" s="8">
        <v>4805</v>
      </c>
      <c r="K46" s="8">
        <v>0.06</v>
      </c>
      <c r="L46" s="8">
        <v>2</v>
      </c>
      <c r="M46" s="8">
        <v>0</v>
      </c>
      <c r="N46" s="9" t="s">
        <v>257</v>
      </c>
      <c r="O46" s="9" t="s">
        <v>258</v>
      </c>
      <c r="P46" s="9" t="s">
        <v>259</v>
      </c>
      <c r="Q46" s="9" t="s">
        <v>245</v>
      </c>
      <c r="R46" s="9" t="s">
        <v>260</v>
      </c>
      <c r="S46" s="8">
        <v>278</v>
      </c>
      <c r="T46" s="8">
        <v>0</v>
      </c>
      <c r="U46" s="8">
        <v>0</v>
      </c>
      <c r="V46" s="8">
        <v>0</v>
      </c>
      <c r="W46" s="8">
        <v>59</v>
      </c>
      <c r="X46" s="8">
        <v>219</v>
      </c>
      <c r="Y46" s="8">
        <v>278</v>
      </c>
      <c r="Z46" s="8">
        <v>0</v>
      </c>
      <c r="AA46" s="8">
        <v>0</v>
      </c>
      <c r="AB46" s="8">
        <v>13</v>
      </c>
      <c r="AC46" s="1" t="str">
        <f t="shared" si="0"/>
        <v>mobile</v>
      </c>
      <c r="AD46" s="1">
        <f>IF(I46=0,CONTROL!H$13,IF(I46&lt;=CONTROL!F$12,CONTROL!H$12,IF(I46&lt;=CONTROL!F$11,CONTROL!H$11,IF(I46&lt;=CONTROL!F$10,CONTROL!H$10,CONTROL!H$9))))</f>
        <v>4805</v>
      </c>
      <c r="AE46" s="1">
        <f t="shared" si="1"/>
        <v>278</v>
      </c>
      <c r="AF46" s="19">
        <f t="shared" si="2"/>
        <v>5.7856399583766913E-2</v>
      </c>
      <c r="AG46" s="19">
        <f t="shared" si="3"/>
        <v>5.7856399583766913E-2</v>
      </c>
      <c r="AI46" s="1" t="s">
        <v>50</v>
      </c>
      <c r="AJ46" s="19">
        <f t="shared" si="4"/>
        <v>3</v>
      </c>
      <c r="AK46" s="1">
        <f t="shared" si="5"/>
        <v>4462</v>
      </c>
    </row>
    <row r="47" spans="1:37" x14ac:dyDescent="0.25">
      <c r="A47" s="7" t="s">
        <v>146</v>
      </c>
      <c r="B47" s="8">
        <v>102</v>
      </c>
      <c r="C47" s="8">
        <v>121</v>
      </c>
      <c r="D47" s="8">
        <v>205</v>
      </c>
      <c r="E47" s="9" t="s">
        <v>147</v>
      </c>
      <c r="F47" s="8">
        <v>13</v>
      </c>
      <c r="G47" s="9" t="s">
        <v>18</v>
      </c>
      <c r="H47" s="9" t="s">
        <v>18</v>
      </c>
      <c r="I47" s="8">
        <v>7</v>
      </c>
      <c r="J47" s="8">
        <v>4805</v>
      </c>
      <c r="K47" s="8">
        <v>0.48</v>
      </c>
      <c r="L47" s="8">
        <v>2</v>
      </c>
      <c r="M47" s="8">
        <v>0</v>
      </c>
      <c r="N47" s="9" t="s">
        <v>152</v>
      </c>
      <c r="O47" s="9" t="s">
        <v>261</v>
      </c>
      <c r="P47" s="9" t="s">
        <v>262</v>
      </c>
      <c r="Q47" s="9" t="s">
        <v>245</v>
      </c>
      <c r="R47" s="9" t="s">
        <v>263</v>
      </c>
      <c r="S47" s="8">
        <v>2288</v>
      </c>
      <c r="T47" s="8">
        <v>0</v>
      </c>
      <c r="U47" s="8">
        <v>0</v>
      </c>
      <c r="V47" s="8">
        <v>0</v>
      </c>
      <c r="W47" s="8">
        <v>212</v>
      </c>
      <c r="X47" s="8">
        <v>2076</v>
      </c>
      <c r="Y47" s="8">
        <v>2288</v>
      </c>
      <c r="Z47" s="8">
        <v>0</v>
      </c>
      <c r="AA47" s="8">
        <v>0</v>
      </c>
      <c r="AB47" s="8">
        <v>13</v>
      </c>
      <c r="AC47" s="1" t="str">
        <f t="shared" si="0"/>
        <v>mobile</v>
      </c>
      <c r="AD47" s="1">
        <f>IF(I47=0,CONTROL!H$13,IF(I47&lt;=CONTROL!F$12,CONTROL!H$12,IF(I47&lt;=CONTROL!F$11,CONTROL!H$11,IF(I47&lt;=CONTROL!F$10,CONTROL!H$10,CONTROL!H$9))))</f>
        <v>4805</v>
      </c>
      <c r="AE47" s="1">
        <f t="shared" si="1"/>
        <v>2288</v>
      </c>
      <c r="AF47" s="19">
        <f t="shared" si="2"/>
        <v>0.47617065556711757</v>
      </c>
      <c r="AG47" s="19">
        <f t="shared" si="3"/>
        <v>0.47617065556711757</v>
      </c>
      <c r="AI47" s="1" t="s">
        <v>51</v>
      </c>
      <c r="AJ47" s="19">
        <f t="shared" si="4"/>
        <v>1</v>
      </c>
      <c r="AK47" s="1">
        <f t="shared" si="5"/>
        <v>3775</v>
      </c>
    </row>
    <row r="48" spans="1:37" x14ac:dyDescent="0.25">
      <c r="A48" s="7" t="s">
        <v>161</v>
      </c>
      <c r="B48" s="8">
        <v>9</v>
      </c>
      <c r="C48" s="8">
        <v>-99</v>
      </c>
      <c r="D48" s="8">
        <v>20</v>
      </c>
      <c r="E48" s="9" t="s">
        <v>162</v>
      </c>
      <c r="F48" s="8">
        <v>14</v>
      </c>
      <c r="G48" s="9" t="s">
        <v>19</v>
      </c>
      <c r="H48" s="9" t="s">
        <v>19</v>
      </c>
      <c r="I48" s="8">
        <v>1</v>
      </c>
      <c r="J48" s="8">
        <v>3775</v>
      </c>
      <c r="K48" s="8">
        <v>1</v>
      </c>
      <c r="L48" s="10"/>
      <c r="M48" s="8">
        <v>1</v>
      </c>
      <c r="N48" s="9" t="s">
        <v>264</v>
      </c>
      <c r="O48" s="9" t="s">
        <v>265</v>
      </c>
      <c r="P48" s="9" t="s">
        <v>159</v>
      </c>
      <c r="Q48" s="9" t="s">
        <v>159</v>
      </c>
      <c r="R48" s="9" t="s">
        <v>159</v>
      </c>
      <c r="S48" s="8">
        <v>2166</v>
      </c>
      <c r="T48" s="8">
        <v>114</v>
      </c>
      <c r="U48" s="8">
        <v>372</v>
      </c>
      <c r="V48" s="8">
        <v>486</v>
      </c>
      <c r="W48" s="8">
        <v>463</v>
      </c>
      <c r="X48" s="8">
        <v>1217</v>
      </c>
      <c r="Y48" s="8">
        <v>1680</v>
      </c>
      <c r="Z48" s="10"/>
      <c r="AA48" s="8">
        <v>0</v>
      </c>
      <c r="AB48" s="8">
        <v>14</v>
      </c>
      <c r="AC48" s="1" t="str">
        <f t="shared" si="0"/>
        <v>hospital</v>
      </c>
      <c r="AD48" s="1">
        <f>IF(I48=0,CONTROL!H$13,IF(I48&lt;=CONTROL!F$12,CONTROL!H$12,IF(I48&lt;=CONTROL!F$11,CONTROL!H$11,IF(I48&lt;=CONTROL!F$10,CONTROL!H$10,CONTROL!H$9))))</f>
        <v>3775</v>
      </c>
      <c r="AE48" s="1">
        <f t="shared" si="1"/>
        <v>2166</v>
      </c>
      <c r="AF48" s="19">
        <f t="shared" si="2"/>
        <v>0.5737748344370861</v>
      </c>
      <c r="AG48" s="19">
        <f t="shared" si="3"/>
        <v>1</v>
      </c>
      <c r="AI48" s="1" t="s">
        <v>52</v>
      </c>
      <c r="AJ48" s="19">
        <f t="shared" si="4"/>
        <v>2.3489558037882463</v>
      </c>
      <c r="AK48" s="1">
        <f t="shared" si="5"/>
        <v>4118</v>
      </c>
    </row>
    <row r="49" spans="1:37" x14ac:dyDescent="0.25">
      <c r="A49" s="7" t="s">
        <v>146</v>
      </c>
      <c r="B49" s="8">
        <v>74</v>
      </c>
      <c r="C49" s="8">
        <v>91</v>
      </c>
      <c r="D49" s="8">
        <v>131</v>
      </c>
      <c r="E49" s="9" t="s">
        <v>147</v>
      </c>
      <c r="F49" s="8">
        <v>14</v>
      </c>
      <c r="G49" s="9" t="s">
        <v>19</v>
      </c>
      <c r="H49" s="9" t="s">
        <v>19</v>
      </c>
      <c r="I49" s="8">
        <v>1</v>
      </c>
      <c r="J49" s="8">
        <v>3775</v>
      </c>
      <c r="K49" s="8">
        <v>0.38</v>
      </c>
      <c r="L49" s="8">
        <v>2</v>
      </c>
      <c r="M49" s="8">
        <v>0</v>
      </c>
      <c r="N49" s="9" t="s">
        <v>229</v>
      </c>
      <c r="O49" s="9" t="s">
        <v>266</v>
      </c>
      <c r="P49" s="9" t="s">
        <v>267</v>
      </c>
      <c r="Q49" s="9" t="s">
        <v>59</v>
      </c>
      <c r="R49" s="9" t="s">
        <v>233</v>
      </c>
      <c r="S49" s="8">
        <v>1419</v>
      </c>
      <c r="T49" s="8">
        <v>0</v>
      </c>
      <c r="U49" s="8">
        <v>0</v>
      </c>
      <c r="V49" s="8">
        <v>0</v>
      </c>
      <c r="W49" s="8">
        <v>94</v>
      </c>
      <c r="X49" s="8">
        <v>1325</v>
      </c>
      <c r="Y49" s="8">
        <v>1419</v>
      </c>
      <c r="Z49" s="8">
        <v>0</v>
      </c>
      <c r="AA49" s="8">
        <v>0</v>
      </c>
      <c r="AB49" s="8">
        <v>14</v>
      </c>
      <c r="AC49" s="1" t="str">
        <f t="shared" si="0"/>
        <v>mobile</v>
      </c>
      <c r="AD49" s="1">
        <f>IF(I49=0,CONTROL!H$13,IF(I49&lt;=CONTROL!F$12,CONTROL!H$12,IF(I49&lt;=CONTROL!F$11,CONTROL!H$11,IF(I49&lt;=CONTROL!F$10,CONTROL!H$10,CONTROL!H$9))))</f>
        <v>3775</v>
      </c>
      <c r="AE49" s="1">
        <f t="shared" si="1"/>
        <v>1419</v>
      </c>
      <c r="AF49" s="19">
        <f t="shared" si="2"/>
        <v>0.37589403973509933</v>
      </c>
      <c r="AG49" s="19">
        <f t="shared" si="3"/>
        <v>0.37589403973509933</v>
      </c>
      <c r="AI49" s="1" t="s">
        <v>53</v>
      </c>
      <c r="AJ49" s="19">
        <f t="shared" si="4"/>
        <v>0</v>
      </c>
      <c r="AK49" s="17">
        <f>AD$10</f>
        <v>1716</v>
      </c>
    </row>
    <row r="50" spans="1:37" x14ac:dyDescent="0.25">
      <c r="A50" s="7" t="s">
        <v>146</v>
      </c>
      <c r="B50" s="8">
        <v>154</v>
      </c>
      <c r="C50" s="8">
        <v>187</v>
      </c>
      <c r="D50" s="8">
        <v>422</v>
      </c>
      <c r="E50" s="9" t="s">
        <v>147</v>
      </c>
      <c r="F50" s="8">
        <v>16</v>
      </c>
      <c r="G50" s="9" t="s">
        <v>21</v>
      </c>
      <c r="H50" s="9" t="s">
        <v>21</v>
      </c>
      <c r="I50" s="8">
        <v>2</v>
      </c>
      <c r="J50" s="8">
        <v>4118</v>
      </c>
      <c r="K50" s="8">
        <v>0.14000000000000001</v>
      </c>
      <c r="L50" s="8">
        <v>2</v>
      </c>
      <c r="M50" s="8">
        <v>0</v>
      </c>
      <c r="N50" s="9" t="s">
        <v>189</v>
      </c>
      <c r="O50" s="9" t="s">
        <v>268</v>
      </c>
      <c r="P50" s="9" t="s">
        <v>269</v>
      </c>
      <c r="Q50" s="9" t="s">
        <v>270</v>
      </c>
      <c r="R50" s="9" t="s">
        <v>193</v>
      </c>
      <c r="S50" s="8">
        <v>567</v>
      </c>
      <c r="T50" s="8">
        <v>0</v>
      </c>
      <c r="U50" s="8">
        <v>0</v>
      </c>
      <c r="V50" s="8">
        <v>0</v>
      </c>
      <c r="W50" s="8">
        <v>0</v>
      </c>
      <c r="X50" s="8">
        <v>567</v>
      </c>
      <c r="Y50" s="8">
        <v>567</v>
      </c>
      <c r="Z50" s="8">
        <v>0</v>
      </c>
      <c r="AA50" s="8">
        <v>0</v>
      </c>
      <c r="AB50" s="8">
        <v>15</v>
      </c>
      <c r="AC50" s="1" t="str">
        <f t="shared" si="0"/>
        <v>mobile</v>
      </c>
      <c r="AD50" s="1">
        <f>IF(I50=0,CONTROL!H$13,IF(I50&lt;=CONTROL!F$12,CONTROL!H$12,IF(I50&lt;=CONTROL!F$11,CONTROL!H$11,IF(I50&lt;=CONTROL!F$10,CONTROL!H$10,CONTROL!H$9))))</f>
        <v>4118</v>
      </c>
      <c r="AE50" s="1">
        <f t="shared" si="1"/>
        <v>567</v>
      </c>
      <c r="AF50" s="19">
        <f t="shared" si="2"/>
        <v>0.13768819815444391</v>
      </c>
      <c r="AG50" s="19">
        <f t="shared" si="3"/>
        <v>0.13768819815444391</v>
      </c>
      <c r="AI50" s="1" t="s">
        <v>54</v>
      </c>
      <c r="AJ50" s="19">
        <f t="shared" si="4"/>
        <v>6.2736441057821608</v>
      </c>
      <c r="AK50" s="1">
        <f t="shared" si="5"/>
        <v>4462</v>
      </c>
    </row>
    <row r="51" spans="1:37" x14ac:dyDescent="0.25">
      <c r="A51" s="7" t="s">
        <v>146</v>
      </c>
      <c r="B51" s="8">
        <v>65</v>
      </c>
      <c r="C51" s="8">
        <v>83</v>
      </c>
      <c r="D51" s="8">
        <v>119</v>
      </c>
      <c r="E51" s="9" t="s">
        <v>147</v>
      </c>
      <c r="F51" s="8">
        <v>16</v>
      </c>
      <c r="G51" s="9" t="s">
        <v>21</v>
      </c>
      <c r="H51" s="9" t="s">
        <v>21</v>
      </c>
      <c r="I51" s="8">
        <v>2</v>
      </c>
      <c r="J51" s="8">
        <v>4118</v>
      </c>
      <c r="K51" s="8">
        <v>1</v>
      </c>
      <c r="L51" s="8">
        <v>1</v>
      </c>
      <c r="M51" s="8">
        <v>1</v>
      </c>
      <c r="N51" s="9" t="s">
        <v>271</v>
      </c>
      <c r="O51" s="9" t="s">
        <v>272</v>
      </c>
      <c r="P51" s="9" t="s">
        <v>273</v>
      </c>
      <c r="Q51" s="9" t="s">
        <v>270</v>
      </c>
      <c r="R51" s="9" t="s">
        <v>274</v>
      </c>
      <c r="S51" s="8">
        <v>1951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1951</v>
      </c>
      <c r="Z51" s="8">
        <v>0</v>
      </c>
      <c r="AA51" s="8">
        <v>0</v>
      </c>
      <c r="AB51" s="8">
        <v>15</v>
      </c>
      <c r="AC51" s="1" t="str">
        <f t="shared" si="0"/>
        <v>freestand</v>
      </c>
      <c r="AD51" s="1">
        <f>IF(I51=0,CONTROL!H$13,IF(I51&lt;=CONTROL!F$12,CONTROL!H$12,IF(I51&lt;=CONTROL!F$11,CONTROL!H$11,IF(I51&lt;=CONTROL!F$10,CONTROL!H$10,CONTROL!H$9))))</f>
        <v>4118</v>
      </c>
      <c r="AE51" s="17">
        <v>1951</v>
      </c>
      <c r="AF51" s="19">
        <f t="shared" si="2"/>
        <v>0.47377367654201069</v>
      </c>
      <c r="AG51" s="19">
        <f t="shared" si="3"/>
        <v>1</v>
      </c>
      <c r="AI51" s="1" t="s">
        <v>55</v>
      </c>
      <c r="AJ51" s="19">
        <f t="shared" si="4"/>
        <v>2</v>
      </c>
      <c r="AK51" s="1">
        <f t="shared" si="5"/>
        <v>4118</v>
      </c>
    </row>
    <row r="52" spans="1:37" x14ac:dyDescent="0.25">
      <c r="A52" s="7" t="s">
        <v>146</v>
      </c>
      <c r="B52" s="8">
        <v>154</v>
      </c>
      <c r="C52" s="8">
        <v>187</v>
      </c>
      <c r="D52" s="8">
        <v>423</v>
      </c>
      <c r="E52" s="9" t="s">
        <v>147</v>
      </c>
      <c r="F52" s="8">
        <v>16</v>
      </c>
      <c r="G52" s="9" t="s">
        <v>21</v>
      </c>
      <c r="H52" s="9" t="s">
        <v>21</v>
      </c>
      <c r="I52" s="8">
        <v>2</v>
      </c>
      <c r="J52" s="8">
        <v>4118</v>
      </c>
      <c r="K52" s="8">
        <v>0.13</v>
      </c>
      <c r="L52" s="8">
        <v>2</v>
      </c>
      <c r="M52" s="8">
        <v>0</v>
      </c>
      <c r="N52" s="9" t="s">
        <v>189</v>
      </c>
      <c r="O52" s="9" t="s">
        <v>275</v>
      </c>
      <c r="P52" s="9" t="s">
        <v>276</v>
      </c>
      <c r="Q52" s="9" t="s">
        <v>277</v>
      </c>
      <c r="R52" s="9" t="s">
        <v>193</v>
      </c>
      <c r="S52" s="8">
        <v>549</v>
      </c>
      <c r="T52" s="8">
        <v>0</v>
      </c>
      <c r="U52" s="8">
        <v>0</v>
      </c>
      <c r="V52" s="8">
        <v>0</v>
      </c>
      <c r="W52" s="8">
        <v>0</v>
      </c>
      <c r="X52" s="8">
        <v>549</v>
      </c>
      <c r="Y52" s="8">
        <v>549</v>
      </c>
      <c r="Z52" s="8">
        <v>0</v>
      </c>
      <c r="AA52" s="8">
        <v>0</v>
      </c>
      <c r="AB52" s="8">
        <v>15</v>
      </c>
      <c r="AC52" s="1" t="str">
        <f t="shared" si="0"/>
        <v>mobile</v>
      </c>
      <c r="AD52" s="1">
        <f>IF(I52=0,CONTROL!H$13,IF(I52&lt;=CONTROL!F$12,CONTROL!H$12,IF(I52&lt;=CONTROL!F$11,CONTROL!H$11,IF(I52&lt;=CONTROL!F$10,CONTROL!H$10,CONTROL!H$9))))</f>
        <v>4118</v>
      </c>
      <c r="AE52" s="1">
        <f t="shared" si="1"/>
        <v>549</v>
      </c>
      <c r="AF52" s="19">
        <f t="shared" si="2"/>
        <v>0.13331714424477903</v>
      </c>
      <c r="AG52" s="19">
        <f t="shared" si="3"/>
        <v>0.13331714424477903</v>
      </c>
      <c r="AI52" s="1" t="s">
        <v>56</v>
      </c>
      <c r="AJ52" s="19">
        <f t="shared" si="4"/>
        <v>3.076007770762506</v>
      </c>
      <c r="AK52" s="1">
        <f t="shared" si="5"/>
        <v>4118</v>
      </c>
    </row>
    <row r="53" spans="1:37" x14ac:dyDescent="0.25">
      <c r="A53" s="7" t="s">
        <v>161</v>
      </c>
      <c r="B53" s="8">
        <v>66</v>
      </c>
      <c r="C53" s="8">
        <v>-99</v>
      </c>
      <c r="D53" s="8">
        <v>62</v>
      </c>
      <c r="E53" s="9" t="s">
        <v>162</v>
      </c>
      <c r="F53" s="8">
        <v>16</v>
      </c>
      <c r="G53" s="9" t="s">
        <v>21</v>
      </c>
      <c r="H53" s="9" t="s">
        <v>21</v>
      </c>
      <c r="I53" s="8">
        <v>2</v>
      </c>
      <c r="J53" s="8">
        <v>4118</v>
      </c>
      <c r="K53" s="8">
        <v>1</v>
      </c>
      <c r="L53" s="10"/>
      <c r="M53" s="8">
        <v>1</v>
      </c>
      <c r="N53" s="9" t="s">
        <v>278</v>
      </c>
      <c r="O53" s="9" t="s">
        <v>279</v>
      </c>
      <c r="P53" s="9" t="s">
        <v>159</v>
      </c>
      <c r="Q53" s="9" t="s">
        <v>159</v>
      </c>
      <c r="R53" s="9" t="s">
        <v>159</v>
      </c>
      <c r="S53" s="8">
        <v>3689</v>
      </c>
      <c r="T53" s="8">
        <v>200</v>
      </c>
      <c r="U53" s="8">
        <v>392</v>
      </c>
      <c r="V53" s="8">
        <v>592</v>
      </c>
      <c r="W53" s="8">
        <v>1187</v>
      </c>
      <c r="X53" s="8">
        <v>1910</v>
      </c>
      <c r="Y53" s="8">
        <v>3097</v>
      </c>
      <c r="Z53" s="10"/>
      <c r="AA53" s="8">
        <v>0</v>
      </c>
      <c r="AB53" s="8">
        <v>15</v>
      </c>
      <c r="AC53" s="1" t="str">
        <f t="shared" si="0"/>
        <v>hospital</v>
      </c>
      <c r="AD53" s="1">
        <f>IF(I53=0,CONTROL!H$13,IF(I53&lt;=CONTROL!F$12,CONTROL!H$12,IF(I53&lt;=CONTROL!F$11,CONTROL!H$11,IF(I53&lt;=CONTROL!F$10,CONTROL!H$10,CONTROL!H$9))))</f>
        <v>4118</v>
      </c>
      <c r="AE53" s="1">
        <f t="shared" si="1"/>
        <v>3689</v>
      </c>
      <c r="AF53" s="19">
        <f t="shared" si="2"/>
        <v>0.89582321515298691</v>
      </c>
      <c r="AG53" s="19">
        <f t="shared" si="3"/>
        <v>1</v>
      </c>
      <c r="AI53" s="1" t="s">
        <v>57</v>
      </c>
      <c r="AJ53" s="19">
        <f t="shared" si="4"/>
        <v>0</v>
      </c>
      <c r="AK53" s="17">
        <f>AD$10</f>
        <v>1716</v>
      </c>
    </row>
    <row r="54" spans="1:37" x14ac:dyDescent="0.25">
      <c r="A54" s="7" t="s">
        <v>161</v>
      </c>
      <c r="B54" s="8">
        <v>20</v>
      </c>
      <c r="C54" s="8">
        <v>-99</v>
      </c>
      <c r="D54" s="8">
        <v>14</v>
      </c>
      <c r="E54" s="9" t="s">
        <v>162</v>
      </c>
      <c r="F54" s="8">
        <v>18</v>
      </c>
      <c r="G54" s="9" t="s">
        <v>23</v>
      </c>
      <c r="H54" s="9" t="s">
        <v>23</v>
      </c>
      <c r="I54" s="8">
        <v>4</v>
      </c>
      <c r="J54" s="8">
        <v>4805</v>
      </c>
      <c r="K54" s="8">
        <v>1</v>
      </c>
      <c r="L54" s="10"/>
      <c r="M54" s="8">
        <v>1</v>
      </c>
      <c r="N54" s="9" t="s">
        <v>159</v>
      </c>
      <c r="O54" s="9" t="s">
        <v>280</v>
      </c>
      <c r="P54" s="9" t="s">
        <v>159</v>
      </c>
      <c r="Q54" s="9" t="s">
        <v>159</v>
      </c>
      <c r="R54" s="9" t="s">
        <v>159</v>
      </c>
      <c r="S54" s="8">
        <v>2957</v>
      </c>
      <c r="T54" s="8">
        <v>458</v>
      </c>
      <c r="U54" s="8">
        <v>820</v>
      </c>
      <c r="V54" s="8">
        <v>1278</v>
      </c>
      <c r="W54" s="8">
        <v>801</v>
      </c>
      <c r="X54" s="8">
        <v>878</v>
      </c>
      <c r="Y54" s="8">
        <v>1679</v>
      </c>
      <c r="Z54" s="10"/>
      <c r="AA54" s="8">
        <v>0</v>
      </c>
      <c r="AB54" s="8">
        <v>16</v>
      </c>
      <c r="AC54" s="1" t="str">
        <f t="shared" si="0"/>
        <v>hospital</v>
      </c>
      <c r="AD54" s="1">
        <f>IF(I54=0,CONTROL!H$13,IF(I54&lt;=CONTROL!F$12,CONTROL!H$12,IF(I54&lt;=CONTROL!F$11,CONTROL!H$11,IF(I54&lt;=CONTROL!F$10,CONTROL!H$10,CONTROL!H$9))))</f>
        <v>4462</v>
      </c>
      <c r="AE54" s="1">
        <f t="shared" si="1"/>
        <v>2957</v>
      </c>
      <c r="AF54" s="19">
        <f t="shared" si="2"/>
        <v>0.66270730614074402</v>
      </c>
      <c r="AG54" s="19">
        <f t="shared" si="3"/>
        <v>1</v>
      </c>
      <c r="AI54" s="1" t="s">
        <v>58</v>
      </c>
      <c r="AJ54" s="19">
        <f t="shared" si="4"/>
        <v>1</v>
      </c>
      <c r="AK54" s="1">
        <f t="shared" si="5"/>
        <v>3775</v>
      </c>
    </row>
    <row r="55" spans="1:37" x14ac:dyDescent="0.25">
      <c r="A55" s="7" t="s">
        <v>161</v>
      </c>
      <c r="B55" s="8">
        <v>80</v>
      </c>
      <c r="C55" s="8">
        <v>-99</v>
      </c>
      <c r="D55" s="8">
        <v>165</v>
      </c>
      <c r="E55" s="9" t="s">
        <v>162</v>
      </c>
      <c r="F55" s="8">
        <v>18</v>
      </c>
      <c r="G55" s="9" t="s">
        <v>23</v>
      </c>
      <c r="H55" s="9" t="s">
        <v>23</v>
      </c>
      <c r="I55" s="8">
        <v>4</v>
      </c>
      <c r="J55" s="8">
        <v>4805</v>
      </c>
      <c r="K55" s="8">
        <v>1</v>
      </c>
      <c r="L55" s="10"/>
      <c r="M55" s="8">
        <v>1</v>
      </c>
      <c r="N55" s="9" t="s">
        <v>159</v>
      </c>
      <c r="O55" s="9" t="s">
        <v>281</v>
      </c>
      <c r="P55" s="9" t="s">
        <v>159</v>
      </c>
      <c r="Q55" s="9" t="s">
        <v>159</v>
      </c>
      <c r="R55" s="9" t="s">
        <v>159</v>
      </c>
      <c r="S55" s="8">
        <v>3042</v>
      </c>
      <c r="T55" s="8">
        <v>635</v>
      </c>
      <c r="U55" s="8">
        <v>758</v>
      </c>
      <c r="V55" s="8">
        <v>1393</v>
      </c>
      <c r="W55" s="8">
        <v>738</v>
      </c>
      <c r="X55" s="8">
        <v>911</v>
      </c>
      <c r="Y55" s="8">
        <v>1649</v>
      </c>
      <c r="Z55" s="10"/>
      <c r="AA55" s="8">
        <v>0</v>
      </c>
      <c r="AB55" s="8">
        <v>16</v>
      </c>
      <c r="AC55" s="1" t="str">
        <f t="shared" si="0"/>
        <v>hospital</v>
      </c>
      <c r="AD55" s="1">
        <f>IF(I55=0,CONTROL!H$13,IF(I55&lt;=CONTROL!F$12,CONTROL!H$12,IF(I55&lt;=CONTROL!F$11,CONTROL!H$11,IF(I55&lt;=CONTROL!F$10,CONTROL!H$10,CONTROL!H$9))))</f>
        <v>4462</v>
      </c>
      <c r="AE55" s="1">
        <f t="shared" si="1"/>
        <v>3042</v>
      </c>
      <c r="AF55" s="19">
        <f t="shared" si="2"/>
        <v>0.6817570596145226</v>
      </c>
      <c r="AG55" s="19">
        <f t="shared" si="3"/>
        <v>1</v>
      </c>
      <c r="AI55" s="1" t="s">
        <v>59</v>
      </c>
      <c r="AJ55" s="19">
        <f t="shared" si="4"/>
        <v>1.0386754966887417</v>
      </c>
      <c r="AK55" s="1">
        <f t="shared" si="5"/>
        <v>3775</v>
      </c>
    </row>
    <row r="56" spans="1:37" x14ac:dyDescent="0.25">
      <c r="A56" s="7" t="s">
        <v>161</v>
      </c>
      <c r="B56" s="8">
        <v>80</v>
      </c>
      <c r="C56" s="8">
        <v>-99</v>
      </c>
      <c r="D56" s="8">
        <v>166</v>
      </c>
      <c r="E56" s="9" t="s">
        <v>165</v>
      </c>
      <c r="F56" s="8">
        <v>18</v>
      </c>
      <c r="G56" s="9" t="s">
        <v>23</v>
      </c>
      <c r="H56" s="9" t="s">
        <v>23</v>
      </c>
      <c r="I56" s="8">
        <v>4</v>
      </c>
      <c r="J56" s="8">
        <v>4805</v>
      </c>
      <c r="K56" s="8">
        <v>0.31</v>
      </c>
      <c r="L56" s="8">
        <v>2</v>
      </c>
      <c r="M56" s="8">
        <v>0</v>
      </c>
      <c r="N56" s="9" t="s">
        <v>159</v>
      </c>
      <c r="O56" s="9" t="s">
        <v>282</v>
      </c>
      <c r="P56" s="9" t="s">
        <v>159</v>
      </c>
      <c r="Q56" s="9" t="s">
        <v>159</v>
      </c>
      <c r="R56" s="9" t="s">
        <v>159</v>
      </c>
      <c r="S56" s="8">
        <v>1491</v>
      </c>
      <c r="T56" s="8">
        <v>0</v>
      </c>
      <c r="U56" s="8">
        <v>0</v>
      </c>
      <c r="V56" s="8">
        <v>0</v>
      </c>
      <c r="W56" s="8">
        <v>647</v>
      </c>
      <c r="X56" s="8">
        <v>844</v>
      </c>
      <c r="Y56" s="8">
        <v>1491</v>
      </c>
      <c r="Z56" s="8">
        <v>0</v>
      </c>
      <c r="AA56" s="8">
        <v>0</v>
      </c>
      <c r="AB56" s="8">
        <v>16</v>
      </c>
      <c r="AC56" s="1" t="str">
        <f t="shared" si="0"/>
        <v>mobile</v>
      </c>
      <c r="AD56" s="1">
        <f>IF(I56=0,CONTROL!H$13,IF(I56&lt;=CONTROL!F$12,CONTROL!H$12,IF(I56&lt;=CONTROL!F$11,CONTROL!H$11,IF(I56&lt;=CONTROL!F$10,CONTROL!H$10,CONTROL!H$9))))</f>
        <v>4462</v>
      </c>
      <c r="AE56" s="1">
        <f t="shared" si="1"/>
        <v>1491</v>
      </c>
      <c r="AF56" s="19">
        <f t="shared" si="2"/>
        <v>0.33415508740475125</v>
      </c>
      <c r="AG56" s="19">
        <f t="shared" si="3"/>
        <v>0.33415508740475125</v>
      </c>
      <c r="AI56" s="1" t="s">
        <v>60</v>
      </c>
      <c r="AJ56" s="19">
        <f t="shared" si="4"/>
        <v>2</v>
      </c>
      <c r="AK56" s="1">
        <f t="shared" si="5"/>
        <v>4118</v>
      </c>
    </row>
    <row r="57" spans="1:37" x14ac:dyDescent="0.25">
      <c r="A57" s="7" t="s">
        <v>161</v>
      </c>
      <c r="B57" s="8">
        <v>80</v>
      </c>
      <c r="C57" s="8">
        <v>-99</v>
      </c>
      <c r="D57" s="8">
        <v>166</v>
      </c>
      <c r="E57" s="9" t="s">
        <v>162</v>
      </c>
      <c r="F57" s="8">
        <v>18</v>
      </c>
      <c r="G57" s="9" t="s">
        <v>23</v>
      </c>
      <c r="H57" s="9" t="s">
        <v>23</v>
      </c>
      <c r="I57" s="8">
        <v>4</v>
      </c>
      <c r="J57" s="8">
        <v>4805</v>
      </c>
      <c r="K57" s="8">
        <v>1</v>
      </c>
      <c r="L57" s="10"/>
      <c r="M57" s="8">
        <v>1</v>
      </c>
      <c r="N57" s="9" t="s">
        <v>159</v>
      </c>
      <c r="O57" s="9" t="s">
        <v>282</v>
      </c>
      <c r="P57" s="9" t="s">
        <v>159</v>
      </c>
      <c r="Q57" s="9" t="s">
        <v>159</v>
      </c>
      <c r="R57" s="9" t="s">
        <v>159</v>
      </c>
      <c r="S57" s="8">
        <v>2011</v>
      </c>
      <c r="T57" s="8">
        <v>0</v>
      </c>
      <c r="U57" s="8">
        <v>0</v>
      </c>
      <c r="V57" s="8">
        <v>0</v>
      </c>
      <c r="W57" s="8">
        <v>554</v>
      </c>
      <c r="X57" s="8">
        <v>1457</v>
      </c>
      <c r="Y57" s="8">
        <v>2011</v>
      </c>
      <c r="Z57" s="10"/>
      <c r="AA57" s="8">
        <v>0</v>
      </c>
      <c r="AB57" s="8">
        <v>16</v>
      </c>
      <c r="AC57" s="1" t="str">
        <f t="shared" si="0"/>
        <v>hospital</v>
      </c>
      <c r="AD57" s="1">
        <f>IF(I57=0,CONTROL!H$13,IF(I57&lt;=CONTROL!F$12,CONTROL!H$12,IF(I57&lt;=CONTROL!F$11,CONTROL!H$11,IF(I57&lt;=CONTROL!F$10,CONTROL!H$10,CONTROL!H$9))))</f>
        <v>4462</v>
      </c>
      <c r="AE57" s="1">
        <f t="shared" si="1"/>
        <v>2011</v>
      </c>
      <c r="AF57" s="19">
        <f t="shared" si="2"/>
        <v>0.45069475571492607</v>
      </c>
      <c r="AG57" s="19">
        <f t="shared" si="3"/>
        <v>1</v>
      </c>
      <c r="AI57" s="1" t="s">
        <v>61</v>
      </c>
      <c r="AJ57" s="19">
        <f t="shared" si="4"/>
        <v>2.0709082078678973</v>
      </c>
      <c r="AK57" s="1">
        <f t="shared" si="5"/>
        <v>4118</v>
      </c>
    </row>
    <row r="58" spans="1:37" x14ac:dyDescent="0.25">
      <c r="A58" s="7" t="s">
        <v>146</v>
      </c>
      <c r="B58" s="8">
        <v>74</v>
      </c>
      <c r="C58" s="8">
        <v>91</v>
      </c>
      <c r="D58" s="8">
        <v>133</v>
      </c>
      <c r="E58" s="9" t="s">
        <v>147</v>
      </c>
      <c r="F58" s="8">
        <v>18</v>
      </c>
      <c r="G58" s="9" t="s">
        <v>23</v>
      </c>
      <c r="H58" s="9" t="s">
        <v>23</v>
      </c>
      <c r="I58" s="8">
        <v>4</v>
      </c>
      <c r="J58" s="8">
        <v>4805</v>
      </c>
      <c r="K58" s="8">
        <v>7.0000000000000007E-2</v>
      </c>
      <c r="L58" s="8">
        <v>2</v>
      </c>
      <c r="M58" s="8">
        <v>0</v>
      </c>
      <c r="N58" s="9" t="s">
        <v>229</v>
      </c>
      <c r="O58" s="9" t="s">
        <v>283</v>
      </c>
      <c r="P58" s="9" t="s">
        <v>284</v>
      </c>
      <c r="Q58" s="9" t="s">
        <v>285</v>
      </c>
      <c r="R58" s="9" t="s">
        <v>233</v>
      </c>
      <c r="S58" s="8">
        <v>351</v>
      </c>
      <c r="T58" s="8">
        <v>0</v>
      </c>
      <c r="U58" s="8">
        <v>0</v>
      </c>
      <c r="V58" s="8">
        <v>0</v>
      </c>
      <c r="W58" s="8">
        <v>34</v>
      </c>
      <c r="X58" s="8">
        <v>317</v>
      </c>
      <c r="Y58" s="8">
        <v>351</v>
      </c>
      <c r="Z58" s="8">
        <v>0</v>
      </c>
      <c r="AA58" s="8">
        <v>0</v>
      </c>
      <c r="AB58" s="8">
        <v>16</v>
      </c>
      <c r="AC58" s="1" t="str">
        <f t="shared" si="0"/>
        <v>mobile</v>
      </c>
      <c r="AD58" s="1">
        <f>IF(I58=0,CONTROL!H$13,IF(I58&lt;=CONTROL!F$12,CONTROL!H$12,IF(I58&lt;=CONTROL!F$11,CONTROL!H$11,IF(I58&lt;=CONTROL!F$10,CONTROL!H$10,CONTROL!H$9))))</f>
        <v>4462</v>
      </c>
      <c r="AE58" s="1">
        <f t="shared" si="1"/>
        <v>351</v>
      </c>
      <c r="AF58" s="19">
        <f t="shared" si="2"/>
        <v>7.8664276109367992E-2</v>
      </c>
      <c r="AG58" s="19">
        <f t="shared" si="3"/>
        <v>7.8664276109367992E-2</v>
      </c>
      <c r="AI58" s="1" t="s">
        <v>62</v>
      </c>
      <c r="AJ58" s="19">
        <f t="shared" si="4"/>
        <v>0</v>
      </c>
      <c r="AK58" s="17">
        <f>AD$10</f>
        <v>1716</v>
      </c>
    </row>
    <row r="59" spans="1:37" x14ac:dyDescent="0.25">
      <c r="A59" s="7" t="s">
        <v>146</v>
      </c>
      <c r="B59" s="8">
        <v>74</v>
      </c>
      <c r="C59" s="8">
        <v>91</v>
      </c>
      <c r="D59" s="8">
        <v>130</v>
      </c>
      <c r="E59" s="9" t="s">
        <v>147</v>
      </c>
      <c r="F59" s="8">
        <v>18</v>
      </c>
      <c r="G59" s="9" t="s">
        <v>23</v>
      </c>
      <c r="H59" s="9" t="s">
        <v>23</v>
      </c>
      <c r="I59" s="8">
        <v>4</v>
      </c>
      <c r="J59" s="8">
        <v>4805</v>
      </c>
      <c r="K59" s="8">
        <v>0.38</v>
      </c>
      <c r="L59" s="8">
        <v>2</v>
      </c>
      <c r="M59" s="8">
        <v>0</v>
      </c>
      <c r="N59" s="9" t="s">
        <v>229</v>
      </c>
      <c r="O59" s="9" t="s">
        <v>286</v>
      </c>
      <c r="P59" s="9" t="s">
        <v>287</v>
      </c>
      <c r="Q59" s="9" t="s">
        <v>240</v>
      </c>
      <c r="R59" s="9" t="s">
        <v>233</v>
      </c>
      <c r="S59" s="8">
        <v>1814</v>
      </c>
      <c r="T59" s="8">
        <v>0</v>
      </c>
      <c r="U59" s="8">
        <v>0</v>
      </c>
      <c r="V59" s="8">
        <v>0</v>
      </c>
      <c r="W59" s="8">
        <v>249</v>
      </c>
      <c r="X59" s="8">
        <v>1565</v>
      </c>
      <c r="Y59" s="8">
        <v>1814</v>
      </c>
      <c r="Z59" s="8">
        <v>0</v>
      </c>
      <c r="AA59" s="8">
        <v>0</v>
      </c>
      <c r="AB59" s="8">
        <v>16</v>
      </c>
      <c r="AC59" s="1" t="str">
        <f t="shared" si="0"/>
        <v>mobile</v>
      </c>
      <c r="AD59" s="1">
        <f>IF(I59=0,CONTROL!H$13,IF(I59&lt;=CONTROL!F$12,CONTROL!H$12,IF(I59&lt;=CONTROL!F$11,CONTROL!H$11,IF(I59&lt;=CONTROL!F$10,CONTROL!H$10,CONTROL!H$9))))</f>
        <v>4462</v>
      </c>
      <c r="AE59" s="1">
        <f t="shared" si="1"/>
        <v>1814</v>
      </c>
      <c r="AF59" s="19">
        <f t="shared" si="2"/>
        <v>0.40654415060510979</v>
      </c>
      <c r="AG59" s="19">
        <f t="shared" si="3"/>
        <v>0.40654415060510979</v>
      </c>
      <c r="AI59" s="1" t="s">
        <v>63</v>
      </c>
      <c r="AJ59" s="19">
        <f t="shared" si="4"/>
        <v>0.26456876456876455</v>
      </c>
      <c r="AK59" s="1">
        <f t="shared" si="5"/>
        <v>1716</v>
      </c>
    </row>
    <row r="60" spans="1:37" x14ac:dyDescent="0.25">
      <c r="A60" s="7" t="s">
        <v>146</v>
      </c>
      <c r="B60" s="8">
        <v>101</v>
      </c>
      <c r="C60" s="8">
        <v>120</v>
      </c>
      <c r="D60" s="8">
        <v>202</v>
      </c>
      <c r="E60" s="9" t="s">
        <v>147</v>
      </c>
      <c r="F60" s="8">
        <v>18</v>
      </c>
      <c r="G60" s="9" t="s">
        <v>23</v>
      </c>
      <c r="H60" s="9" t="s">
        <v>23</v>
      </c>
      <c r="I60" s="8">
        <v>4</v>
      </c>
      <c r="J60" s="8">
        <v>4805</v>
      </c>
      <c r="K60" s="8">
        <v>0.63</v>
      </c>
      <c r="L60" s="8">
        <v>2</v>
      </c>
      <c r="M60" s="8">
        <v>0</v>
      </c>
      <c r="N60" s="9" t="s">
        <v>288</v>
      </c>
      <c r="O60" s="9" t="s">
        <v>289</v>
      </c>
      <c r="P60" s="9" t="s">
        <v>290</v>
      </c>
      <c r="Q60" s="9" t="s">
        <v>240</v>
      </c>
      <c r="R60" s="9" t="s">
        <v>158</v>
      </c>
      <c r="S60" s="8">
        <v>3034</v>
      </c>
      <c r="T60" s="8">
        <v>0</v>
      </c>
      <c r="U60" s="8">
        <v>0</v>
      </c>
      <c r="V60" s="8">
        <v>0</v>
      </c>
      <c r="W60" s="8">
        <v>178</v>
      </c>
      <c r="X60" s="8">
        <v>2856</v>
      </c>
      <c r="Y60" s="8">
        <v>3034</v>
      </c>
      <c r="Z60" s="8">
        <v>0</v>
      </c>
      <c r="AA60" s="8">
        <v>0</v>
      </c>
      <c r="AB60" s="8">
        <v>16</v>
      </c>
      <c r="AC60" s="1" t="str">
        <f t="shared" si="0"/>
        <v>mobile</v>
      </c>
      <c r="AD60" s="1">
        <f>IF(I60=0,CONTROL!H$13,IF(I60&lt;=CONTROL!F$12,CONTROL!H$12,IF(I60&lt;=CONTROL!F$11,CONTROL!H$11,IF(I60&lt;=CONTROL!F$10,CONTROL!H$10,CONTROL!H$9))))</f>
        <v>4462</v>
      </c>
      <c r="AE60" s="1">
        <f t="shared" si="1"/>
        <v>3034</v>
      </c>
      <c r="AF60" s="19">
        <f t="shared" si="2"/>
        <v>0.67996414164051999</v>
      </c>
      <c r="AG60" s="19">
        <f t="shared" si="3"/>
        <v>0.67996414164051999</v>
      </c>
      <c r="AI60" s="1" t="s">
        <v>64</v>
      </c>
      <c r="AJ60" s="19">
        <f t="shared" si="4"/>
        <v>1.1729801324503311</v>
      </c>
      <c r="AK60" s="1">
        <f t="shared" si="5"/>
        <v>3775</v>
      </c>
    </row>
    <row r="61" spans="1:37" x14ac:dyDescent="0.25">
      <c r="A61" s="7" t="s">
        <v>161</v>
      </c>
      <c r="B61" s="8">
        <v>20</v>
      </c>
      <c r="C61" s="8">
        <v>-99</v>
      </c>
      <c r="D61" s="8">
        <v>211</v>
      </c>
      <c r="E61" s="9" t="s">
        <v>162</v>
      </c>
      <c r="F61" s="8">
        <v>18</v>
      </c>
      <c r="G61" s="9" t="s">
        <v>23</v>
      </c>
      <c r="H61" s="9" t="s">
        <v>23</v>
      </c>
      <c r="I61" s="8">
        <v>4</v>
      </c>
      <c r="J61" s="8">
        <v>4805</v>
      </c>
      <c r="K61" s="8">
        <v>1</v>
      </c>
      <c r="L61" s="10"/>
      <c r="M61" s="8">
        <v>1</v>
      </c>
      <c r="N61" s="9" t="s">
        <v>159</v>
      </c>
      <c r="O61" s="9" t="s">
        <v>291</v>
      </c>
      <c r="P61" s="9" t="s">
        <v>159</v>
      </c>
      <c r="Q61" s="9" t="s">
        <v>159</v>
      </c>
      <c r="R61" s="9" t="s">
        <v>159</v>
      </c>
      <c r="S61" s="8">
        <v>2656</v>
      </c>
      <c r="T61" s="8">
        <v>0</v>
      </c>
      <c r="U61" s="8">
        <v>0</v>
      </c>
      <c r="V61" s="8">
        <v>0</v>
      </c>
      <c r="W61" s="8">
        <v>1242</v>
      </c>
      <c r="X61" s="8">
        <v>1414</v>
      </c>
      <c r="Y61" s="8">
        <v>2656</v>
      </c>
      <c r="Z61" s="10"/>
      <c r="AA61" s="8">
        <v>0</v>
      </c>
      <c r="AB61" s="8">
        <v>16</v>
      </c>
      <c r="AC61" s="1" t="str">
        <f t="shared" si="0"/>
        <v>hospital</v>
      </c>
      <c r="AD61" s="1">
        <f>IF(I61=0,CONTROL!H$13,IF(I61&lt;=CONTROL!F$12,CONTROL!H$12,IF(I61&lt;=CONTROL!F$11,CONTROL!H$11,IF(I61&lt;=CONTROL!F$10,CONTROL!H$10,CONTROL!H$9))))</f>
        <v>4462</v>
      </c>
      <c r="AE61" s="1">
        <f t="shared" si="1"/>
        <v>2656</v>
      </c>
      <c r="AF61" s="19">
        <f t="shared" si="2"/>
        <v>0.59524876736889287</v>
      </c>
      <c r="AG61" s="19">
        <f t="shared" si="3"/>
        <v>1</v>
      </c>
      <c r="AI61" s="1" t="s">
        <v>65</v>
      </c>
      <c r="AJ61" s="19">
        <f t="shared" si="4"/>
        <v>30.533818938605616</v>
      </c>
      <c r="AK61" s="1">
        <f t="shared" si="5"/>
        <v>4805</v>
      </c>
    </row>
    <row r="62" spans="1:37" x14ac:dyDescent="0.25">
      <c r="A62" s="7" t="s">
        <v>146</v>
      </c>
      <c r="B62" s="8">
        <v>118</v>
      </c>
      <c r="C62" s="8">
        <v>137</v>
      </c>
      <c r="D62" s="8">
        <v>258</v>
      </c>
      <c r="E62" s="9" t="s">
        <v>147</v>
      </c>
      <c r="F62" s="8">
        <v>19</v>
      </c>
      <c r="G62" s="9" t="s">
        <v>24</v>
      </c>
      <c r="H62" s="9" t="s">
        <v>24</v>
      </c>
      <c r="I62" s="8">
        <v>0</v>
      </c>
      <c r="J62" s="8">
        <v>1716</v>
      </c>
      <c r="K62" s="8">
        <v>0.14000000000000001</v>
      </c>
      <c r="L62" s="8">
        <v>2</v>
      </c>
      <c r="M62" s="8">
        <v>0</v>
      </c>
      <c r="N62" s="9" t="s">
        <v>156</v>
      </c>
      <c r="O62" s="9" t="s">
        <v>292</v>
      </c>
      <c r="P62" s="9" t="s">
        <v>293</v>
      </c>
      <c r="Q62" s="9" t="s">
        <v>294</v>
      </c>
      <c r="R62" s="9" t="s">
        <v>295</v>
      </c>
      <c r="S62" s="8">
        <v>242</v>
      </c>
      <c r="T62" s="8">
        <v>21</v>
      </c>
      <c r="U62" s="8">
        <v>15</v>
      </c>
      <c r="V62" s="8">
        <v>36</v>
      </c>
      <c r="W62" s="8">
        <v>66</v>
      </c>
      <c r="X62" s="8">
        <v>140</v>
      </c>
      <c r="Y62" s="8">
        <v>206</v>
      </c>
      <c r="Z62" s="8">
        <v>0</v>
      </c>
      <c r="AA62" s="8">
        <v>0</v>
      </c>
      <c r="AB62" s="8">
        <v>17</v>
      </c>
      <c r="AC62" s="1" t="str">
        <f t="shared" si="0"/>
        <v>mobile</v>
      </c>
      <c r="AD62" s="1">
        <f>IF(I62=0,CONTROL!H$13,IF(I62&lt;=CONTROL!F$12,CONTROL!H$12,IF(I62&lt;=CONTROL!F$11,CONTROL!H$11,IF(I62&lt;=CONTROL!F$10,CONTROL!H$10,CONTROL!H$9))))</f>
        <v>1716</v>
      </c>
      <c r="AE62" s="1">
        <f t="shared" si="1"/>
        <v>242</v>
      </c>
      <c r="AF62" s="19">
        <f t="shared" si="2"/>
        <v>0.14102564102564102</v>
      </c>
      <c r="AG62" s="19">
        <f t="shared" si="3"/>
        <v>0.14102564102564102</v>
      </c>
      <c r="AI62" s="1" t="s">
        <v>66</v>
      </c>
      <c r="AJ62" s="19">
        <f t="shared" si="4"/>
        <v>1</v>
      </c>
      <c r="AK62" s="1">
        <f t="shared" si="5"/>
        <v>3775</v>
      </c>
    </row>
    <row r="63" spans="1:37" x14ac:dyDescent="0.25">
      <c r="A63" s="7" t="s">
        <v>146</v>
      </c>
      <c r="B63" s="8">
        <v>99</v>
      </c>
      <c r="C63" s="8">
        <v>118</v>
      </c>
      <c r="D63" s="8">
        <v>190</v>
      </c>
      <c r="E63" s="9" t="s">
        <v>147</v>
      </c>
      <c r="F63" s="8">
        <v>19</v>
      </c>
      <c r="G63" s="9" t="s">
        <v>24</v>
      </c>
      <c r="H63" s="9" t="s">
        <v>24</v>
      </c>
      <c r="I63" s="8">
        <v>0</v>
      </c>
      <c r="J63" s="8">
        <v>1716</v>
      </c>
      <c r="K63" s="8">
        <v>0.32</v>
      </c>
      <c r="L63" s="8">
        <v>2</v>
      </c>
      <c r="M63" s="8">
        <v>0</v>
      </c>
      <c r="N63" s="9" t="s">
        <v>156</v>
      </c>
      <c r="O63" s="9" t="s">
        <v>292</v>
      </c>
      <c r="P63" s="9" t="s">
        <v>293</v>
      </c>
      <c r="Q63" s="9" t="s">
        <v>294</v>
      </c>
      <c r="R63" s="9" t="s">
        <v>158</v>
      </c>
      <c r="S63" s="8">
        <v>541</v>
      </c>
      <c r="T63" s="8">
        <v>26</v>
      </c>
      <c r="U63" s="8">
        <v>17</v>
      </c>
      <c r="V63" s="8">
        <v>43</v>
      </c>
      <c r="W63" s="8">
        <v>158</v>
      </c>
      <c r="X63" s="8">
        <v>340</v>
      </c>
      <c r="Y63" s="8">
        <v>498</v>
      </c>
      <c r="Z63" s="8">
        <v>0</v>
      </c>
      <c r="AA63" s="8">
        <v>0</v>
      </c>
      <c r="AB63" s="8">
        <v>17</v>
      </c>
      <c r="AC63" s="1" t="str">
        <f t="shared" si="0"/>
        <v>mobile</v>
      </c>
      <c r="AD63" s="1">
        <f>IF(I63=0,CONTROL!H$13,IF(I63&lt;=CONTROL!F$12,CONTROL!H$12,IF(I63&lt;=CONTROL!F$11,CONTROL!H$11,IF(I63&lt;=CONTROL!F$10,CONTROL!H$10,CONTROL!H$9))))</f>
        <v>1716</v>
      </c>
      <c r="AE63" s="1">
        <f t="shared" si="1"/>
        <v>541</v>
      </c>
      <c r="AF63" s="19">
        <f t="shared" si="2"/>
        <v>0.31526806526806528</v>
      </c>
      <c r="AG63" s="19">
        <f t="shared" si="3"/>
        <v>0.31526806526806528</v>
      </c>
      <c r="AI63" s="1" t="s">
        <v>67</v>
      </c>
      <c r="AJ63" s="19">
        <f t="shared" si="4"/>
        <v>0.21037296037296038</v>
      </c>
      <c r="AK63" s="1">
        <f t="shared" si="5"/>
        <v>1716</v>
      </c>
    </row>
    <row r="64" spans="1:37" x14ac:dyDescent="0.25">
      <c r="A64" s="7" t="s">
        <v>161</v>
      </c>
      <c r="B64" s="8">
        <v>96</v>
      </c>
      <c r="C64" s="8">
        <v>-99</v>
      </c>
      <c r="D64" s="8">
        <v>94</v>
      </c>
      <c r="E64" s="9" t="s">
        <v>162</v>
      </c>
      <c r="F64" s="8">
        <v>156</v>
      </c>
      <c r="G64" s="9" t="s">
        <v>296</v>
      </c>
      <c r="H64" s="9" t="s">
        <v>25</v>
      </c>
      <c r="I64" s="8">
        <v>1</v>
      </c>
      <c r="J64" s="8">
        <v>3775</v>
      </c>
      <c r="K64" s="8">
        <v>1</v>
      </c>
      <c r="L64" s="10"/>
      <c r="M64" s="8">
        <v>1</v>
      </c>
      <c r="N64" s="9" t="s">
        <v>297</v>
      </c>
      <c r="O64" s="9" t="s">
        <v>298</v>
      </c>
      <c r="P64" s="9" t="s">
        <v>159</v>
      </c>
      <c r="Q64" s="9" t="s">
        <v>159</v>
      </c>
      <c r="R64" s="9" t="s">
        <v>159</v>
      </c>
      <c r="S64" s="8">
        <v>1831</v>
      </c>
      <c r="T64" s="8">
        <v>19</v>
      </c>
      <c r="U64" s="8">
        <v>53</v>
      </c>
      <c r="V64" s="8">
        <v>72</v>
      </c>
      <c r="W64" s="8">
        <v>545</v>
      </c>
      <c r="X64" s="8">
        <v>1214</v>
      </c>
      <c r="Y64" s="8">
        <v>1759</v>
      </c>
      <c r="Z64" s="10"/>
      <c r="AA64" s="8">
        <v>0</v>
      </c>
      <c r="AB64" s="8">
        <v>18</v>
      </c>
      <c r="AC64" s="1" t="str">
        <f t="shared" si="0"/>
        <v>hospital</v>
      </c>
      <c r="AD64" s="1">
        <f>IF(I64=0,CONTROL!H$13,IF(I64&lt;=CONTROL!F$12,CONTROL!H$12,IF(I64&lt;=CONTROL!F$11,CONTROL!H$11,IF(I64&lt;=CONTROL!F$10,CONTROL!H$10,CONTROL!H$9))))</f>
        <v>3775</v>
      </c>
      <c r="AE64" s="1">
        <f t="shared" si="1"/>
        <v>1831</v>
      </c>
      <c r="AF64" s="19">
        <f t="shared" si="2"/>
        <v>0.48503311258278148</v>
      </c>
      <c r="AG64" s="19">
        <f t="shared" si="3"/>
        <v>1</v>
      </c>
      <c r="AI64" s="1" t="s">
        <v>68</v>
      </c>
      <c r="AJ64" s="19">
        <f t="shared" si="4"/>
        <v>5</v>
      </c>
      <c r="AK64" s="1">
        <f t="shared" si="5"/>
        <v>4462</v>
      </c>
    </row>
    <row r="65" spans="1:37" x14ac:dyDescent="0.25">
      <c r="A65" s="7" t="s">
        <v>161</v>
      </c>
      <c r="B65" s="8">
        <v>75</v>
      </c>
      <c r="C65" s="8">
        <v>-99</v>
      </c>
      <c r="D65" s="8">
        <v>72</v>
      </c>
      <c r="E65" s="9" t="s">
        <v>162</v>
      </c>
      <c r="F65" s="8">
        <v>21</v>
      </c>
      <c r="G65" s="9" t="s">
        <v>26</v>
      </c>
      <c r="H65" s="9" t="s">
        <v>26</v>
      </c>
      <c r="I65" s="8">
        <v>1</v>
      </c>
      <c r="J65" s="8">
        <v>3775</v>
      </c>
      <c r="K65" s="8">
        <v>1</v>
      </c>
      <c r="L65" s="10"/>
      <c r="M65" s="8">
        <v>1</v>
      </c>
      <c r="N65" s="9" t="s">
        <v>299</v>
      </c>
      <c r="O65" s="9" t="s">
        <v>300</v>
      </c>
      <c r="P65" s="9" t="s">
        <v>159</v>
      </c>
      <c r="Q65" s="9" t="s">
        <v>159</v>
      </c>
      <c r="R65" s="9" t="s">
        <v>159</v>
      </c>
      <c r="S65" s="8">
        <v>1895</v>
      </c>
      <c r="T65" s="8">
        <v>55</v>
      </c>
      <c r="U65" s="8">
        <v>69</v>
      </c>
      <c r="V65" s="8">
        <v>124</v>
      </c>
      <c r="W65" s="8">
        <v>465</v>
      </c>
      <c r="X65" s="8">
        <v>1306</v>
      </c>
      <c r="Y65" s="8">
        <v>1771</v>
      </c>
      <c r="Z65" s="10"/>
      <c r="AA65" s="8">
        <v>0</v>
      </c>
      <c r="AB65" s="8">
        <v>19</v>
      </c>
      <c r="AC65" s="1" t="str">
        <f t="shared" si="0"/>
        <v>hospital</v>
      </c>
      <c r="AD65" s="1">
        <f>IF(I65=0,CONTROL!H$13,IF(I65&lt;=CONTROL!F$12,CONTROL!H$12,IF(I65&lt;=CONTROL!F$11,CONTROL!H$11,IF(I65&lt;=CONTROL!F$10,CONTROL!H$10,CONTROL!H$9))))</f>
        <v>3775</v>
      </c>
      <c r="AE65" s="1">
        <f t="shared" si="1"/>
        <v>1895</v>
      </c>
      <c r="AF65" s="19">
        <f t="shared" si="2"/>
        <v>0.50198675496688738</v>
      </c>
      <c r="AG65" s="19">
        <f t="shared" si="3"/>
        <v>1</v>
      </c>
      <c r="AI65" s="1" t="s">
        <v>69</v>
      </c>
      <c r="AJ65" s="19">
        <f t="shared" si="4"/>
        <v>2.2377367654201072</v>
      </c>
      <c r="AK65" s="1">
        <f t="shared" si="5"/>
        <v>4118</v>
      </c>
    </row>
    <row r="66" spans="1:37" x14ac:dyDescent="0.25">
      <c r="A66" s="7" t="s">
        <v>161</v>
      </c>
      <c r="B66" s="8">
        <v>22</v>
      </c>
      <c r="C66" s="8">
        <v>-99</v>
      </c>
      <c r="D66" s="8">
        <v>76</v>
      </c>
      <c r="E66" s="9" t="s">
        <v>162</v>
      </c>
      <c r="F66" s="8">
        <v>23</v>
      </c>
      <c r="G66" s="9" t="s">
        <v>28</v>
      </c>
      <c r="H66" s="9" t="s">
        <v>28</v>
      </c>
      <c r="I66" s="8">
        <v>2</v>
      </c>
      <c r="J66" s="8">
        <v>4118</v>
      </c>
      <c r="K66" s="8">
        <v>1</v>
      </c>
      <c r="L66" s="10"/>
      <c r="M66" s="8">
        <v>1</v>
      </c>
      <c r="N66" s="9" t="s">
        <v>159</v>
      </c>
      <c r="O66" s="9" t="s">
        <v>301</v>
      </c>
      <c r="P66" s="9" t="s">
        <v>159</v>
      </c>
      <c r="Q66" s="9" t="s">
        <v>159</v>
      </c>
      <c r="R66" s="9" t="s">
        <v>159</v>
      </c>
      <c r="S66" s="8">
        <v>1556</v>
      </c>
      <c r="T66" s="8">
        <v>59</v>
      </c>
      <c r="U66" s="8">
        <v>99</v>
      </c>
      <c r="V66" s="8">
        <v>158</v>
      </c>
      <c r="W66" s="8">
        <v>571</v>
      </c>
      <c r="X66" s="8">
        <v>827</v>
      </c>
      <c r="Y66" s="8">
        <v>1398</v>
      </c>
      <c r="Z66" s="10"/>
      <c r="AA66" s="8">
        <v>0</v>
      </c>
      <c r="AB66" s="8">
        <v>20</v>
      </c>
      <c r="AC66" s="1" t="str">
        <f t="shared" si="0"/>
        <v>hospital</v>
      </c>
      <c r="AD66" s="1">
        <f>IF(I66=0,CONTROL!H$13,IF(I66&lt;=CONTROL!F$12,CONTROL!H$12,IF(I66&lt;=CONTROL!F$11,CONTROL!H$11,IF(I66&lt;=CONTROL!F$10,CONTROL!H$10,CONTROL!H$9))))</f>
        <v>4118</v>
      </c>
      <c r="AE66" s="1">
        <f t="shared" si="1"/>
        <v>1556</v>
      </c>
      <c r="AF66" s="19">
        <f t="shared" si="2"/>
        <v>0.3778533268576979</v>
      </c>
      <c r="AG66" s="19">
        <f t="shared" si="3"/>
        <v>1</v>
      </c>
      <c r="AI66" s="1" t="s">
        <v>70</v>
      </c>
      <c r="AJ66" s="19">
        <f t="shared" si="4"/>
        <v>9.1111342351716971</v>
      </c>
      <c r="AK66" s="1">
        <f t="shared" si="5"/>
        <v>4805</v>
      </c>
    </row>
    <row r="67" spans="1:37" x14ac:dyDescent="0.25">
      <c r="A67" s="7" t="s">
        <v>161</v>
      </c>
      <c r="B67" s="8">
        <v>22</v>
      </c>
      <c r="C67" s="8">
        <v>-99</v>
      </c>
      <c r="D67" s="8">
        <v>16</v>
      </c>
      <c r="E67" s="9" t="s">
        <v>162</v>
      </c>
      <c r="F67" s="8">
        <v>23</v>
      </c>
      <c r="G67" s="9" t="s">
        <v>28</v>
      </c>
      <c r="H67" s="9" t="s">
        <v>28</v>
      </c>
      <c r="I67" s="8">
        <v>2</v>
      </c>
      <c r="J67" s="8">
        <v>4118</v>
      </c>
      <c r="K67" s="8">
        <v>1</v>
      </c>
      <c r="L67" s="10"/>
      <c r="M67" s="8">
        <v>1</v>
      </c>
      <c r="N67" s="9" t="s">
        <v>302</v>
      </c>
      <c r="O67" s="9" t="s">
        <v>303</v>
      </c>
      <c r="P67" s="9" t="s">
        <v>159</v>
      </c>
      <c r="Q67" s="9" t="s">
        <v>159</v>
      </c>
      <c r="R67" s="9" t="s">
        <v>159</v>
      </c>
      <c r="S67" s="8">
        <v>4729</v>
      </c>
      <c r="T67" s="8">
        <v>370</v>
      </c>
      <c r="U67" s="8">
        <v>785</v>
      </c>
      <c r="V67" s="8">
        <v>1155</v>
      </c>
      <c r="W67" s="8">
        <v>1356</v>
      </c>
      <c r="X67" s="8">
        <v>2218</v>
      </c>
      <c r="Y67" s="8">
        <v>3574</v>
      </c>
      <c r="Z67" s="10"/>
      <c r="AA67" s="8">
        <v>0</v>
      </c>
      <c r="AB67" s="8">
        <v>20</v>
      </c>
      <c r="AC67" s="1" t="str">
        <f t="shared" ref="AC67:AC130" si="6">IF(L67=1,"freestand",IF(L67=2,"mobile",IF(L67=3,"new",IF(F67&gt;0,"hospital","no service"))))</f>
        <v>hospital</v>
      </c>
      <c r="AD67" s="1">
        <f>IF(I67=0,CONTROL!H$13,IF(I67&lt;=CONTROL!F$12,CONTROL!H$12,IF(I67&lt;=CONTROL!F$11,CONTROL!H$11,IF(I67&lt;=CONTROL!F$10,CONTROL!H$10,CONTROL!H$9))))</f>
        <v>4118</v>
      </c>
      <c r="AE67" s="1">
        <f t="shared" ref="AE67:AE130" si="7">T67+U67+W67+X67</f>
        <v>4729</v>
      </c>
      <c r="AF67" s="19">
        <f t="shared" ref="AF67:AF130" si="8">IF((AE67/AD67)&gt;1,1,AE67/AD67)</f>
        <v>1</v>
      </c>
      <c r="AG67" s="19">
        <f t="shared" ref="AG67:AG130" si="9">IF(M67&gt;0,M67,AF67)</f>
        <v>1</v>
      </c>
      <c r="AI67" s="1" t="s">
        <v>71</v>
      </c>
      <c r="AJ67" s="19">
        <f t="shared" ref="AJ67:AJ101" si="10">SUMIF($H$2:$H$368,AI67,$AG$2:$AG$368)</f>
        <v>0</v>
      </c>
      <c r="AK67" s="17">
        <f>AD$10</f>
        <v>1716</v>
      </c>
    </row>
    <row r="68" spans="1:37" x14ac:dyDescent="0.25">
      <c r="A68" s="7" t="s">
        <v>146</v>
      </c>
      <c r="B68" s="8">
        <v>106</v>
      </c>
      <c r="C68" s="8">
        <v>125</v>
      </c>
      <c r="D68" s="8">
        <v>215</v>
      </c>
      <c r="E68" s="9" t="s">
        <v>147</v>
      </c>
      <c r="F68" s="8">
        <v>23</v>
      </c>
      <c r="G68" s="9" t="s">
        <v>28</v>
      </c>
      <c r="H68" s="9" t="s">
        <v>28</v>
      </c>
      <c r="I68" s="8">
        <v>2</v>
      </c>
      <c r="J68" s="8">
        <v>4118</v>
      </c>
      <c r="K68" s="8">
        <v>0.22</v>
      </c>
      <c r="L68" s="8">
        <v>2</v>
      </c>
      <c r="M68" s="8">
        <v>0</v>
      </c>
      <c r="N68" s="9" t="s">
        <v>152</v>
      </c>
      <c r="O68" s="9" t="s">
        <v>304</v>
      </c>
      <c r="P68" s="9" t="s">
        <v>305</v>
      </c>
      <c r="Q68" s="9" t="s">
        <v>306</v>
      </c>
      <c r="R68" s="9" t="s">
        <v>155</v>
      </c>
      <c r="S68" s="8">
        <v>900</v>
      </c>
      <c r="T68" s="8">
        <v>0</v>
      </c>
      <c r="U68" s="8">
        <v>0</v>
      </c>
      <c r="V68" s="8">
        <v>0</v>
      </c>
      <c r="W68" s="8">
        <v>0</v>
      </c>
      <c r="X68" s="8">
        <v>900</v>
      </c>
      <c r="Y68" s="8">
        <v>900</v>
      </c>
      <c r="Z68" s="8">
        <v>0</v>
      </c>
      <c r="AA68" s="8">
        <v>0</v>
      </c>
      <c r="AB68" s="8">
        <v>20</v>
      </c>
      <c r="AC68" s="1" t="str">
        <f t="shared" si="6"/>
        <v>mobile</v>
      </c>
      <c r="AD68" s="1">
        <f>IF(I68=0,CONTROL!H$13,IF(I68&lt;=CONTROL!F$12,CONTROL!H$12,IF(I68&lt;=CONTROL!F$11,CONTROL!H$11,IF(I68&lt;=CONTROL!F$10,CONTROL!H$10,CONTROL!H$9))))</f>
        <v>4118</v>
      </c>
      <c r="AE68" s="1">
        <f t="shared" si="7"/>
        <v>900</v>
      </c>
      <c r="AF68" s="19">
        <f t="shared" si="8"/>
        <v>0.2185526954832443</v>
      </c>
      <c r="AG68" s="19">
        <f t="shared" si="9"/>
        <v>0.2185526954832443</v>
      </c>
      <c r="AI68" s="1" t="s">
        <v>72</v>
      </c>
      <c r="AJ68" s="19">
        <f t="shared" si="10"/>
        <v>3.0723890632003585</v>
      </c>
      <c r="AK68" s="1">
        <f t="shared" ref="AK68:AK100" si="11">AVERAGEIF(H$2:H$368,AI68,AD$2:AD$368)</f>
        <v>4462</v>
      </c>
    </row>
    <row r="69" spans="1:37" x14ac:dyDescent="0.25">
      <c r="A69" s="7" t="s">
        <v>161</v>
      </c>
      <c r="B69" s="8">
        <v>77</v>
      </c>
      <c r="C69" s="8">
        <v>-99</v>
      </c>
      <c r="D69" s="8">
        <v>73</v>
      </c>
      <c r="E69" s="9" t="s">
        <v>162</v>
      </c>
      <c r="F69" s="8">
        <v>24</v>
      </c>
      <c r="G69" s="9" t="s">
        <v>29</v>
      </c>
      <c r="H69" s="9" t="s">
        <v>29</v>
      </c>
      <c r="I69" s="8">
        <v>1</v>
      </c>
      <c r="J69" s="8">
        <v>3775</v>
      </c>
      <c r="K69" s="8">
        <v>1</v>
      </c>
      <c r="L69" s="10"/>
      <c r="M69" s="8">
        <v>1</v>
      </c>
      <c r="N69" s="9" t="s">
        <v>307</v>
      </c>
      <c r="O69" s="9" t="s">
        <v>308</v>
      </c>
      <c r="P69" s="9" t="s">
        <v>159</v>
      </c>
      <c r="Q69" s="9" t="s">
        <v>159</v>
      </c>
      <c r="R69" s="9" t="s">
        <v>159</v>
      </c>
      <c r="S69" s="8">
        <v>2404</v>
      </c>
      <c r="T69" s="8">
        <v>205</v>
      </c>
      <c r="U69" s="8">
        <v>490</v>
      </c>
      <c r="V69" s="8">
        <v>695</v>
      </c>
      <c r="W69" s="8">
        <v>416</v>
      </c>
      <c r="X69" s="8">
        <v>1293</v>
      </c>
      <c r="Y69" s="8">
        <v>1709</v>
      </c>
      <c r="Z69" s="10"/>
      <c r="AA69" s="8">
        <v>0</v>
      </c>
      <c r="AB69" s="8">
        <v>21</v>
      </c>
      <c r="AC69" s="1" t="str">
        <f t="shared" si="6"/>
        <v>hospital</v>
      </c>
      <c r="AD69" s="1">
        <f>IF(I69=0,CONTROL!H$13,IF(I69&lt;=CONTROL!F$12,CONTROL!H$12,IF(I69&lt;=CONTROL!F$11,CONTROL!H$11,IF(I69&lt;=CONTROL!F$10,CONTROL!H$10,CONTROL!H$9))))</f>
        <v>3775</v>
      </c>
      <c r="AE69" s="1">
        <f t="shared" si="7"/>
        <v>2404</v>
      </c>
      <c r="AF69" s="19">
        <f t="shared" si="8"/>
        <v>0.63682119205298016</v>
      </c>
      <c r="AG69" s="19">
        <f t="shared" si="9"/>
        <v>1</v>
      </c>
      <c r="AI69" s="1" t="s">
        <v>73</v>
      </c>
      <c r="AJ69" s="19">
        <f t="shared" si="10"/>
        <v>10.340062434963579</v>
      </c>
      <c r="AK69" s="1">
        <f t="shared" si="11"/>
        <v>4805</v>
      </c>
    </row>
    <row r="70" spans="1:37" x14ac:dyDescent="0.25">
      <c r="A70" s="7" t="s">
        <v>161</v>
      </c>
      <c r="B70" s="8">
        <v>135</v>
      </c>
      <c r="C70" s="8">
        <v>-99</v>
      </c>
      <c r="D70" s="8">
        <v>260</v>
      </c>
      <c r="E70" s="9" t="s">
        <v>162</v>
      </c>
      <c r="F70" s="8">
        <v>146</v>
      </c>
      <c r="G70" s="9" t="s">
        <v>309</v>
      </c>
      <c r="H70" s="9" t="s">
        <v>30</v>
      </c>
      <c r="I70" s="8">
        <v>4</v>
      </c>
      <c r="J70" s="8">
        <v>4805</v>
      </c>
      <c r="K70" s="8">
        <v>1</v>
      </c>
      <c r="L70" s="10"/>
      <c r="M70" s="8">
        <v>1</v>
      </c>
      <c r="N70" s="9" t="s">
        <v>159</v>
      </c>
      <c r="O70" s="9" t="s">
        <v>310</v>
      </c>
      <c r="P70" s="9" t="s">
        <v>159</v>
      </c>
      <c r="Q70" s="9" t="s">
        <v>159</v>
      </c>
      <c r="R70" s="9" t="s">
        <v>159</v>
      </c>
      <c r="S70" s="8">
        <v>2036</v>
      </c>
      <c r="T70" s="8">
        <v>5</v>
      </c>
      <c r="U70" s="8">
        <v>8</v>
      </c>
      <c r="V70" s="8">
        <v>13</v>
      </c>
      <c r="W70" s="8">
        <v>720</v>
      </c>
      <c r="X70" s="8">
        <v>1303</v>
      </c>
      <c r="Y70" s="8">
        <v>2023</v>
      </c>
      <c r="Z70" s="10"/>
      <c r="AA70" s="8">
        <v>0</v>
      </c>
      <c r="AB70" s="8">
        <v>22</v>
      </c>
      <c r="AC70" s="1" t="str">
        <f t="shared" si="6"/>
        <v>hospital</v>
      </c>
      <c r="AD70" s="1">
        <f>IF(I70=0,CONTROL!H$13,IF(I70&lt;=CONTROL!F$12,CONTROL!H$12,IF(I70&lt;=CONTROL!F$11,CONTROL!H$11,IF(I70&lt;=CONTROL!F$10,CONTROL!H$10,CONTROL!H$9))))</f>
        <v>4462</v>
      </c>
      <c r="AE70" s="1">
        <f t="shared" si="7"/>
        <v>2036</v>
      </c>
      <c r="AF70" s="19">
        <f t="shared" si="8"/>
        <v>0.45629762438368443</v>
      </c>
      <c r="AG70" s="19">
        <f t="shared" si="9"/>
        <v>1</v>
      </c>
      <c r="AI70" s="1" t="s">
        <v>74</v>
      </c>
      <c r="AJ70" s="19">
        <f t="shared" si="10"/>
        <v>0</v>
      </c>
      <c r="AK70" s="17">
        <f>AD$10</f>
        <v>1716</v>
      </c>
    </row>
    <row r="71" spans="1:37" x14ac:dyDescent="0.25">
      <c r="A71" s="7" t="s">
        <v>161</v>
      </c>
      <c r="B71" s="8">
        <v>135</v>
      </c>
      <c r="C71" s="8">
        <v>-99</v>
      </c>
      <c r="D71" s="8">
        <v>162</v>
      </c>
      <c r="E71" s="9" t="s">
        <v>162</v>
      </c>
      <c r="F71" s="8">
        <v>146</v>
      </c>
      <c r="G71" s="9" t="s">
        <v>309</v>
      </c>
      <c r="H71" s="9" t="s">
        <v>30</v>
      </c>
      <c r="I71" s="8">
        <v>4</v>
      </c>
      <c r="J71" s="8">
        <v>4805</v>
      </c>
      <c r="K71" s="8">
        <v>1</v>
      </c>
      <c r="L71" s="10"/>
      <c r="M71" s="8">
        <v>1</v>
      </c>
      <c r="N71" s="9" t="s">
        <v>159</v>
      </c>
      <c r="O71" s="9" t="s">
        <v>311</v>
      </c>
      <c r="P71" s="9" t="s">
        <v>159</v>
      </c>
      <c r="Q71" s="9" t="s">
        <v>159</v>
      </c>
      <c r="R71" s="9" t="s">
        <v>159</v>
      </c>
      <c r="S71" s="8">
        <v>3253</v>
      </c>
      <c r="T71" s="8">
        <v>358</v>
      </c>
      <c r="U71" s="8">
        <v>805</v>
      </c>
      <c r="V71" s="8">
        <v>1163</v>
      </c>
      <c r="W71" s="8">
        <v>832</v>
      </c>
      <c r="X71" s="8">
        <v>1258</v>
      </c>
      <c r="Y71" s="8">
        <v>2090</v>
      </c>
      <c r="Z71" s="10"/>
      <c r="AA71" s="8">
        <v>0</v>
      </c>
      <c r="AB71" s="8">
        <v>22</v>
      </c>
      <c r="AC71" s="1" t="str">
        <f t="shared" si="6"/>
        <v>hospital</v>
      </c>
      <c r="AD71" s="1">
        <f>IF(I71=0,CONTROL!H$13,IF(I71&lt;=CONTROL!F$12,CONTROL!H$12,IF(I71&lt;=CONTROL!F$11,CONTROL!H$11,IF(I71&lt;=CONTROL!F$10,CONTROL!H$10,CONTROL!H$9))))</f>
        <v>4462</v>
      </c>
      <c r="AE71" s="1">
        <f t="shared" si="7"/>
        <v>3253</v>
      </c>
      <c r="AF71" s="19">
        <f t="shared" si="8"/>
        <v>0.72904527117884355</v>
      </c>
      <c r="AG71" s="19">
        <f t="shared" si="9"/>
        <v>1</v>
      </c>
      <c r="AI71" s="1" t="s">
        <v>75</v>
      </c>
      <c r="AJ71" s="19">
        <f t="shared" si="10"/>
        <v>1.2797350993377483</v>
      </c>
      <c r="AK71" s="1">
        <f t="shared" si="11"/>
        <v>3775</v>
      </c>
    </row>
    <row r="72" spans="1:37" x14ac:dyDescent="0.25">
      <c r="A72" s="7" t="s">
        <v>146</v>
      </c>
      <c r="B72" s="8">
        <v>51</v>
      </c>
      <c r="C72" s="8">
        <v>69</v>
      </c>
      <c r="D72" s="8">
        <v>105</v>
      </c>
      <c r="E72" s="9" t="s">
        <v>147</v>
      </c>
      <c r="F72" s="8">
        <v>146</v>
      </c>
      <c r="G72" s="9" t="s">
        <v>309</v>
      </c>
      <c r="H72" s="9" t="s">
        <v>30</v>
      </c>
      <c r="I72" s="8">
        <v>4</v>
      </c>
      <c r="J72" s="8">
        <v>4805</v>
      </c>
      <c r="K72" s="8">
        <v>1</v>
      </c>
      <c r="L72" s="8">
        <v>1</v>
      </c>
      <c r="M72" s="8">
        <v>1</v>
      </c>
      <c r="N72" s="9" t="s">
        <v>312</v>
      </c>
      <c r="O72" s="9" t="s">
        <v>313</v>
      </c>
      <c r="P72" s="9" t="s">
        <v>314</v>
      </c>
      <c r="Q72" s="9" t="s">
        <v>315</v>
      </c>
      <c r="R72" s="9" t="s">
        <v>316</v>
      </c>
      <c r="S72" s="8">
        <v>3635</v>
      </c>
      <c r="T72" s="8">
        <v>0</v>
      </c>
      <c r="U72" s="8">
        <v>0</v>
      </c>
      <c r="V72" s="8">
        <v>0</v>
      </c>
      <c r="W72" s="8">
        <v>863</v>
      </c>
      <c r="X72" s="8">
        <v>2772</v>
      </c>
      <c r="Y72" s="8">
        <v>3635</v>
      </c>
      <c r="Z72" s="8">
        <v>0</v>
      </c>
      <c r="AA72" s="8">
        <v>0</v>
      </c>
      <c r="AB72" s="8">
        <v>22</v>
      </c>
      <c r="AC72" s="1" t="str">
        <f t="shared" si="6"/>
        <v>freestand</v>
      </c>
      <c r="AD72" s="1">
        <f>IF(I72=0,CONTROL!H$13,IF(I72&lt;=CONTROL!F$12,CONTROL!H$12,IF(I72&lt;=CONTROL!F$11,CONTROL!H$11,IF(I72&lt;=CONTROL!F$10,CONTROL!H$10,CONTROL!H$9))))</f>
        <v>4462</v>
      </c>
      <c r="AE72" s="1">
        <f t="shared" si="7"/>
        <v>3635</v>
      </c>
      <c r="AF72" s="19">
        <f t="shared" si="8"/>
        <v>0.81465710443747197</v>
      </c>
      <c r="AG72" s="19">
        <f t="shared" si="9"/>
        <v>1</v>
      </c>
      <c r="AI72" s="1" t="s">
        <v>76</v>
      </c>
      <c r="AJ72" s="19">
        <f t="shared" si="10"/>
        <v>0.32634032634032634</v>
      </c>
      <c r="AK72" s="1">
        <f t="shared" si="11"/>
        <v>1716</v>
      </c>
    </row>
    <row r="73" spans="1:37" x14ac:dyDescent="0.25">
      <c r="A73" s="7" t="s">
        <v>146</v>
      </c>
      <c r="B73" s="8">
        <v>50</v>
      </c>
      <c r="C73" s="8">
        <v>68</v>
      </c>
      <c r="D73" s="8">
        <v>104</v>
      </c>
      <c r="E73" s="9" t="s">
        <v>147</v>
      </c>
      <c r="F73" s="8">
        <v>146</v>
      </c>
      <c r="G73" s="9" t="s">
        <v>309</v>
      </c>
      <c r="H73" s="9" t="s">
        <v>30</v>
      </c>
      <c r="I73" s="8">
        <v>4</v>
      </c>
      <c r="J73" s="8">
        <v>4805</v>
      </c>
      <c r="K73" s="8">
        <v>1</v>
      </c>
      <c r="L73" s="8">
        <v>1</v>
      </c>
      <c r="M73" s="8">
        <v>1</v>
      </c>
      <c r="N73" s="9" t="s">
        <v>317</v>
      </c>
      <c r="O73" s="9" t="s">
        <v>313</v>
      </c>
      <c r="P73" s="9" t="s">
        <v>314</v>
      </c>
      <c r="Q73" s="9" t="s">
        <v>315</v>
      </c>
      <c r="R73" s="9" t="s">
        <v>316</v>
      </c>
      <c r="S73" s="8">
        <v>3513</v>
      </c>
      <c r="T73" s="8">
        <v>0</v>
      </c>
      <c r="U73" s="8">
        <v>0</v>
      </c>
      <c r="V73" s="8">
        <v>0</v>
      </c>
      <c r="W73" s="8">
        <v>1148</v>
      </c>
      <c r="X73" s="8">
        <v>2365</v>
      </c>
      <c r="Y73" s="8">
        <v>3513</v>
      </c>
      <c r="Z73" s="8">
        <v>0</v>
      </c>
      <c r="AA73" s="8">
        <v>0</v>
      </c>
      <c r="AB73" s="8">
        <v>22</v>
      </c>
      <c r="AC73" s="1" t="str">
        <f t="shared" si="6"/>
        <v>freestand</v>
      </c>
      <c r="AD73" s="1">
        <f>IF(I73=0,CONTROL!H$13,IF(I73&lt;=CONTROL!F$12,CONTROL!H$12,IF(I73&lt;=CONTROL!F$11,CONTROL!H$11,IF(I73&lt;=CONTROL!F$10,CONTROL!H$10,CONTROL!H$9))))</f>
        <v>4462</v>
      </c>
      <c r="AE73" s="1">
        <f t="shared" si="7"/>
        <v>3513</v>
      </c>
      <c r="AF73" s="19">
        <f t="shared" si="8"/>
        <v>0.78731510533393101</v>
      </c>
      <c r="AG73" s="19">
        <f t="shared" si="9"/>
        <v>1</v>
      </c>
      <c r="AI73" s="1" t="s">
        <v>77</v>
      </c>
      <c r="AJ73" s="19">
        <f t="shared" si="10"/>
        <v>0</v>
      </c>
      <c r="AK73" s="17">
        <f>AD$10</f>
        <v>1716</v>
      </c>
    </row>
    <row r="74" spans="1:37" x14ac:dyDescent="0.25">
      <c r="A74" s="7" t="s">
        <v>161</v>
      </c>
      <c r="B74" s="8">
        <v>64</v>
      </c>
      <c r="C74" s="8">
        <v>-99</v>
      </c>
      <c r="D74" s="8">
        <v>61</v>
      </c>
      <c r="E74" s="9" t="s">
        <v>162</v>
      </c>
      <c r="F74" s="8">
        <v>26</v>
      </c>
      <c r="G74" s="9" t="s">
        <v>31</v>
      </c>
      <c r="H74" s="9" t="s">
        <v>31</v>
      </c>
      <c r="I74" s="8">
        <v>7</v>
      </c>
      <c r="J74" s="8">
        <v>4805</v>
      </c>
      <c r="K74" s="8">
        <v>3</v>
      </c>
      <c r="L74" s="10"/>
      <c r="M74" s="8">
        <v>3</v>
      </c>
      <c r="N74" s="9" t="s">
        <v>318</v>
      </c>
      <c r="O74" s="9" t="s">
        <v>319</v>
      </c>
      <c r="P74" s="9" t="s">
        <v>159</v>
      </c>
      <c r="Q74" s="9" t="s">
        <v>159</v>
      </c>
      <c r="R74" s="9" t="s">
        <v>159</v>
      </c>
      <c r="S74" s="8">
        <v>7594</v>
      </c>
      <c r="T74" s="8">
        <v>1237</v>
      </c>
      <c r="U74" s="8">
        <v>3406</v>
      </c>
      <c r="V74" s="8">
        <v>4643</v>
      </c>
      <c r="W74" s="8">
        <v>1137</v>
      </c>
      <c r="X74" s="8">
        <v>1814</v>
      </c>
      <c r="Y74" s="8">
        <v>2951</v>
      </c>
      <c r="Z74" s="10"/>
      <c r="AA74" s="8">
        <v>0</v>
      </c>
      <c r="AB74" s="8">
        <v>23</v>
      </c>
      <c r="AC74" s="1" t="str">
        <f t="shared" si="6"/>
        <v>hospital</v>
      </c>
      <c r="AD74" s="1">
        <f>IF(I74=0,CONTROL!H$13,IF(I74&lt;=CONTROL!F$12,CONTROL!H$12,IF(I74&lt;=CONTROL!F$11,CONTROL!H$11,IF(I74&lt;=CONTROL!F$10,CONTROL!H$10,CONTROL!H$9))))</f>
        <v>4805</v>
      </c>
      <c r="AE74" s="1">
        <f t="shared" si="7"/>
        <v>7594</v>
      </c>
      <c r="AF74" s="19">
        <f t="shared" si="8"/>
        <v>1</v>
      </c>
      <c r="AG74" s="19">
        <f t="shared" si="9"/>
        <v>3</v>
      </c>
      <c r="AI74" s="1" t="s">
        <v>78</v>
      </c>
      <c r="AJ74" s="19">
        <f t="shared" si="10"/>
        <v>1</v>
      </c>
      <c r="AK74" s="1">
        <f t="shared" si="11"/>
        <v>3775</v>
      </c>
    </row>
    <row r="75" spans="1:37" x14ac:dyDescent="0.25">
      <c r="A75" s="7" t="s">
        <v>146</v>
      </c>
      <c r="B75" s="8">
        <v>152</v>
      </c>
      <c r="C75" s="8">
        <v>185</v>
      </c>
      <c r="D75" s="8">
        <v>419</v>
      </c>
      <c r="E75" s="9" t="s">
        <v>147</v>
      </c>
      <c r="F75" s="8">
        <v>26</v>
      </c>
      <c r="G75" s="9" t="s">
        <v>31</v>
      </c>
      <c r="H75" s="9" t="s">
        <v>31</v>
      </c>
      <c r="I75" s="8">
        <v>7</v>
      </c>
      <c r="J75" s="8">
        <v>4805</v>
      </c>
      <c r="K75" s="8">
        <v>1</v>
      </c>
      <c r="L75" s="8">
        <v>1</v>
      </c>
      <c r="M75" s="8">
        <v>1</v>
      </c>
      <c r="N75" s="9" t="s">
        <v>320</v>
      </c>
      <c r="O75" s="9" t="s">
        <v>321</v>
      </c>
      <c r="P75" s="9" t="s">
        <v>322</v>
      </c>
      <c r="Q75" s="9" t="s">
        <v>323</v>
      </c>
      <c r="R75" s="9" t="s">
        <v>324</v>
      </c>
      <c r="S75" s="8">
        <v>4614</v>
      </c>
      <c r="T75" s="8">
        <v>0</v>
      </c>
      <c r="U75" s="8">
        <v>0</v>
      </c>
      <c r="V75" s="8">
        <v>0</v>
      </c>
      <c r="W75" s="8">
        <v>784</v>
      </c>
      <c r="X75" s="8">
        <v>3830</v>
      </c>
      <c r="Y75" s="8">
        <v>4614</v>
      </c>
      <c r="Z75" s="8">
        <v>0</v>
      </c>
      <c r="AA75" s="8">
        <v>0</v>
      </c>
      <c r="AB75" s="8">
        <v>23</v>
      </c>
      <c r="AC75" s="1" t="str">
        <f t="shared" si="6"/>
        <v>freestand</v>
      </c>
      <c r="AD75" s="1">
        <f>IF(I75=0,CONTROL!H$13,IF(I75&lt;=CONTROL!F$12,CONTROL!H$12,IF(I75&lt;=CONTROL!F$11,CONTROL!H$11,IF(I75&lt;=CONTROL!F$10,CONTROL!H$10,CONTROL!H$9))))</f>
        <v>4805</v>
      </c>
      <c r="AE75" s="1">
        <f t="shared" si="7"/>
        <v>4614</v>
      </c>
      <c r="AF75" s="19">
        <f t="shared" si="8"/>
        <v>0.96024973985431838</v>
      </c>
      <c r="AG75" s="19">
        <f t="shared" si="9"/>
        <v>1</v>
      </c>
      <c r="AI75" s="1" t="s">
        <v>79</v>
      </c>
      <c r="AJ75" s="19">
        <f t="shared" si="10"/>
        <v>8.4632674297606663</v>
      </c>
      <c r="AK75" s="1">
        <f t="shared" si="11"/>
        <v>4805</v>
      </c>
    </row>
    <row r="76" spans="1:37" x14ac:dyDescent="0.25">
      <c r="A76" s="7" t="s">
        <v>146</v>
      </c>
      <c r="B76" s="8">
        <v>128</v>
      </c>
      <c r="C76" s="8">
        <v>154</v>
      </c>
      <c r="D76" s="8">
        <v>354</v>
      </c>
      <c r="E76" s="9" t="s">
        <v>147</v>
      </c>
      <c r="F76" s="8">
        <v>26</v>
      </c>
      <c r="G76" s="9" t="s">
        <v>31</v>
      </c>
      <c r="H76" s="9" t="s">
        <v>31</v>
      </c>
      <c r="I76" s="8">
        <v>7</v>
      </c>
      <c r="J76" s="8">
        <v>4805</v>
      </c>
      <c r="K76" s="8">
        <v>1</v>
      </c>
      <c r="L76" s="8">
        <v>1</v>
      </c>
      <c r="M76" s="8">
        <v>1</v>
      </c>
      <c r="N76" s="9" t="s">
        <v>159</v>
      </c>
      <c r="O76" s="9" t="s">
        <v>325</v>
      </c>
      <c r="P76" s="9" t="s">
        <v>326</v>
      </c>
      <c r="Q76" s="9" t="s">
        <v>323</v>
      </c>
      <c r="R76" s="9" t="s">
        <v>327</v>
      </c>
      <c r="S76" s="8">
        <v>6293</v>
      </c>
      <c r="T76" s="8">
        <v>0</v>
      </c>
      <c r="U76" s="8">
        <v>0</v>
      </c>
      <c r="V76" s="8">
        <v>0</v>
      </c>
      <c r="W76" s="8">
        <v>1105</v>
      </c>
      <c r="X76" s="8">
        <v>5188</v>
      </c>
      <c r="Y76" s="8">
        <v>6293</v>
      </c>
      <c r="Z76" s="8">
        <v>0</v>
      </c>
      <c r="AA76" s="8">
        <v>0</v>
      </c>
      <c r="AB76" s="8">
        <v>23</v>
      </c>
      <c r="AC76" s="1" t="str">
        <f t="shared" si="6"/>
        <v>freestand</v>
      </c>
      <c r="AD76" s="1">
        <f>IF(I76=0,CONTROL!H$13,IF(I76&lt;=CONTROL!F$12,CONTROL!H$12,IF(I76&lt;=CONTROL!F$11,CONTROL!H$11,IF(I76&lt;=CONTROL!F$10,CONTROL!H$10,CONTROL!H$9))))</f>
        <v>4805</v>
      </c>
      <c r="AE76" s="1">
        <f t="shared" si="7"/>
        <v>6293</v>
      </c>
      <c r="AF76" s="19">
        <f t="shared" si="8"/>
        <v>1</v>
      </c>
      <c r="AG76" s="19">
        <f t="shared" si="9"/>
        <v>1</v>
      </c>
      <c r="AI76" s="1" t="s">
        <v>80</v>
      </c>
      <c r="AJ76" s="19">
        <f t="shared" si="10"/>
        <v>0.41491841491841491</v>
      </c>
      <c r="AK76" s="1">
        <f t="shared" si="11"/>
        <v>1716</v>
      </c>
    </row>
    <row r="77" spans="1:37" x14ac:dyDescent="0.25">
      <c r="A77" s="7" t="s">
        <v>146</v>
      </c>
      <c r="B77" s="8">
        <v>127</v>
      </c>
      <c r="C77" s="8">
        <v>153</v>
      </c>
      <c r="D77" s="8">
        <v>352</v>
      </c>
      <c r="E77" s="9" t="s">
        <v>147</v>
      </c>
      <c r="F77" s="8">
        <v>26</v>
      </c>
      <c r="G77" s="9" t="s">
        <v>31</v>
      </c>
      <c r="H77" s="9" t="s">
        <v>31</v>
      </c>
      <c r="I77" s="8">
        <v>7</v>
      </c>
      <c r="J77" s="8">
        <v>4805</v>
      </c>
      <c r="K77" s="8">
        <v>1</v>
      </c>
      <c r="L77" s="8">
        <v>1</v>
      </c>
      <c r="M77" s="8">
        <v>1</v>
      </c>
      <c r="N77" s="9" t="s">
        <v>159</v>
      </c>
      <c r="O77" s="9" t="s">
        <v>325</v>
      </c>
      <c r="P77" s="9" t="s">
        <v>326</v>
      </c>
      <c r="Q77" s="9" t="s">
        <v>323</v>
      </c>
      <c r="R77" s="9" t="s">
        <v>327</v>
      </c>
      <c r="S77" s="8">
        <v>4196</v>
      </c>
      <c r="T77" s="8">
        <v>0</v>
      </c>
      <c r="U77" s="8">
        <v>0</v>
      </c>
      <c r="V77" s="8">
        <v>0</v>
      </c>
      <c r="W77" s="8">
        <v>737</v>
      </c>
      <c r="X77" s="8">
        <v>3459</v>
      </c>
      <c r="Y77" s="8">
        <v>4196</v>
      </c>
      <c r="Z77" s="8">
        <v>0</v>
      </c>
      <c r="AA77" s="8">
        <v>0</v>
      </c>
      <c r="AB77" s="8">
        <v>23</v>
      </c>
      <c r="AC77" s="1" t="str">
        <f t="shared" si="6"/>
        <v>freestand</v>
      </c>
      <c r="AD77" s="1">
        <f>IF(I77=0,CONTROL!H$13,IF(I77&lt;=CONTROL!F$12,CONTROL!H$12,IF(I77&lt;=CONTROL!F$11,CONTROL!H$11,IF(I77&lt;=CONTROL!F$10,CONTROL!H$10,CONTROL!H$9))))</f>
        <v>4805</v>
      </c>
      <c r="AE77" s="1">
        <f t="shared" si="7"/>
        <v>4196</v>
      </c>
      <c r="AF77" s="19">
        <f t="shared" si="8"/>
        <v>0.87325702393340265</v>
      </c>
      <c r="AG77" s="19">
        <f t="shared" si="9"/>
        <v>1</v>
      </c>
      <c r="AI77" s="1" t="s">
        <v>81</v>
      </c>
      <c r="AJ77" s="19">
        <f t="shared" si="10"/>
        <v>2</v>
      </c>
      <c r="AK77" s="1">
        <f t="shared" si="11"/>
        <v>4118</v>
      </c>
    </row>
    <row r="78" spans="1:37" x14ac:dyDescent="0.25">
      <c r="A78" s="7" t="s">
        <v>146</v>
      </c>
      <c r="B78" s="8">
        <v>153</v>
      </c>
      <c r="C78" s="8">
        <v>186</v>
      </c>
      <c r="D78" s="8">
        <v>420</v>
      </c>
      <c r="E78" s="9" t="s">
        <v>147</v>
      </c>
      <c r="F78" s="8">
        <v>26</v>
      </c>
      <c r="G78" s="9" t="s">
        <v>31</v>
      </c>
      <c r="H78" s="9" t="s">
        <v>31</v>
      </c>
      <c r="I78" s="8">
        <v>7</v>
      </c>
      <c r="J78" s="8">
        <v>4805</v>
      </c>
      <c r="K78" s="8">
        <v>1</v>
      </c>
      <c r="L78" s="8">
        <v>1</v>
      </c>
      <c r="M78" s="8">
        <v>1</v>
      </c>
      <c r="N78" s="9" t="s">
        <v>328</v>
      </c>
      <c r="O78" s="9" t="s">
        <v>324</v>
      </c>
      <c r="P78" s="9" t="s">
        <v>249</v>
      </c>
      <c r="Q78" s="9" t="s">
        <v>323</v>
      </c>
      <c r="R78" s="9" t="s">
        <v>329</v>
      </c>
      <c r="S78" s="8">
        <v>4701</v>
      </c>
      <c r="T78" s="8">
        <v>0</v>
      </c>
      <c r="U78" s="8">
        <v>0</v>
      </c>
      <c r="V78" s="8">
        <v>0</v>
      </c>
      <c r="W78" s="8">
        <v>1128</v>
      </c>
      <c r="X78" s="8">
        <v>353</v>
      </c>
      <c r="Y78" s="8">
        <v>4701</v>
      </c>
      <c r="Z78" s="8">
        <v>0</v>
      </c>
      <c r="AA78" s="8">
        <v>0</v>
      </c>
      <c r="AB78" s="8">
        <v>23</v>
      </c>
      <c r="AC78" s="1" t="str">
        <f t="shared" si="6"/>
        <v>freestand</v>
      </c>
      <c r="AD78" s="1">
        <f>IF(I78=0,CONTROL!H$13,IF(I78&lt;=CONTROL!F$12,CONTROL!H$12,IF(I78&lt;=CONTROL!F$11,CONTROL!H$11,IF(I78&lt;=CONTROL!F$10,CONTROL!H$10,CONTROL!H$9))))</f>
        <v>4805</v>
      </c>
      <c r="AE78" s="17">
        <v>4701</v>
      </c>
      <c r="AF78" s="19">
        <f t="shared" si="8"/>
        <v>0.97835587929240375</v>
      </c>
      <c r="AG78" s="19">
        <f t="shared" si="9"/>
        <v>1</v>
      </c>
      <c r="AI78" s="1" t="s">
        <v>82</v>
      </c>
      <c r="AJ78" s="19">
        <f t="shared" si="10"/>
        <v>1.6021192052980133</v>
      </c>
      <c r="AK78" s="1">
        <f t="shared" si="11"/>
        <v>3775</v>
      </c>
    </row>
    <row r="79" spans="1:37" x14ac:dyDescent="0.25">
      <c r="A79" s="7" t="s">
        <v>161</v>
      </c>
      <c r="B79" s="8">
        <v>112</v>
      </c>
      <c r="C79" s="8">
        <v>-99</v>
      </c>
      <c r="D79" s="8">
        <v>109</v>
      </c>
      <c r="E79" s="9" t="s">
        <v>162</v>
      </c>
      <c r="F79" s="8">
        <v>28</v>
      </c>
      <c r="G79" s="9" t="s">
        <v>33</v>
      </c>
      <c r="H79" s="9" t="s">
        <v>33</v>
      </c>
      <c r="I79" s="8">
        <v>1</v>
      </c>
      <c r="J79" s="8">
        <v>3775</v>
      </c>
      <c r="K79" s="8">
        <v>1</v>
      </c>
      <c r="L79" s="10"/>
      <c r="M79" s="8">
        <v>1</v>
      </c>
      <c r="N79" s="9" t="s">
        <v>330</v>
      </c>
      <c r="O79" s="9" t="s">
        <v>331</v>
      </c>
      <c r="P79" s="9" t="s">
        <v>159</v>
      </c>
      <c r="Q79" s="9" t="s">
        <v>159</v>
      </c>
      <c r="R79" s="9" t="s">
        <v>159</v>
      </c>
      <c r="S79" s="8">
        <v>2242</v>
      </c>
      <c r="T79" s="8">
        <v>58</v>
      </c>
      <c r="U79" s="8">
        <v>73</v>
      </c>
      <c r="V79" s="8">
        <v>131</v>
      </c>
      <c r="W79" s="8">
        <v>822</v>
      </c>
      <c r="X79" s="8">
        <v>1289</v>
      </c>
      <c r="Y79" s="8">
        <v>2111</v>
      </c>
      <c r="Z79" s="10"/>
      <c r="AA79" s="8">
        <v>0</v>
      </c>
      <c r="AB79" s="8">
        <v>24</v>
      </c>
      <c r="AC79" s="1" t="str">
        <f t="shared" si="6"/>
        <v>hospital</v>
      </c>
      <c r="AD79" s="1">
        <f>IF(I79=0,CONTROL!H$13,IF(I79&lt;=CONTROL!F$12,CONTROL!H$12,IF(I79&lt;=CONTROL!F$11,CONTROL!H$11,IF(I79&lt;=CONTROL!F$10,CONTROL!H$10,CONTROL!H$9))))</f>
        <v>3775</v>
      </c>
      <c r="AE79" s="1">
        <f t="shared" si="7"/>
        <v>2242</v>
      </c>
      <c r="AF79" s="19">
        <f t="shared" si="8"/>
        <v>0.59390728476821197</v>
      </c>
      <c r="AG79" s="19">
        <f t="shared" si="9"/>
        <v>1</v>
      </c>
      <c r="AI79" s="1" t="s">
        <v>83</v>
      </c>
      <c r="AJ79" s="19">
        <f t="shared" si="10"/>
        <v>2</v>
      </c>
      <c r="AK79" s="1">
        <f t="shared" si="11"/>
        <v>4118</v>
      </c>
    </row>
    <row r="80" spans="1:37" x14ac:dyDescent="0.25">
      <c r="A80" s="7" t="s">
        <v>161</v>
      </c>
      <c r="B80" s="8">
        <v>90</v>
      </c>
      <c r="C80" s="8">
        <v>-99</v>
      </c>
      <c r="D80" s="8">
        <v>88</v>
      </c>
      <c r="E80" s="9" t="s">
        <v>162</v>
      </c>
      <c r="F80" s="8">
        <v>29</v>
      </c>
      <c r="G80" s="9" t="s">
        <v>34</v>
      </c>
      <c r="H80" s="9" t="s">
        <v>34</v>
      </c>
      <c r="I80" s="8">
        <v>2</v>
      </c>
      <c r="J80" s="8">
        <v>4118</v>
      </c>
      <c r="K80" s="8">
        <v>1</v>
      </c>
      <c r="L80" s="10"/>
      <c r="M80" s="8">
        <v>1</v>
      </c>
      <c r="N80" s="9" t="s">
        <v>332</v>
      </c>
      <c r="O80" s="9" t="s">
        <v>333</v>
      </c>
      <c r="P80" s="9" t="s">
        <v>159</v>
      </c>
      <c r="Q80" s="9" t="s">
        <v>159</v>
      </c>
      <c r="R80" s="9" t="s">
        <v>159</v>
      </c>
      <c r="S80" s="8">
        <v>3199</v>
      </c>
      <c r="T80" s="8">
        <v>106</v>
      </c>
      <c r="U80" s="8">
        <v>200</v>
      </c>
      <c r="V80" s="8">
        <v>306</v>
      </c>
      <c r="W80" s="8">
        <v>886</v>
      </c>
      <c r="X80" s="8">
        <v>2007</v>
      </c>
      <c r="Y80" s="8">
        <v>2893</v>
      </c>
      <c r="Z80" s="10"/>
      <c r="AA80" s="8">
        <v>0</v>
      </c>
      <c r="AB80" s="8">
        <v>25</v>
      </c>
      <c r="AC80" s="1" t="str">
        <f t="shared" si="6"/>
        <v>hospital</v>
      </c>
      <c r="AD80" s="1">
        <f>IF(I80=0,CONTROL!H$13,IF(I80&lt;=CONTROL!F$12,CONTROL!H$12,IF(I80&lt;=CONTROL!F$11,CONTROL!H$11,IF(I80&lt;=CONTROL!F$10,CONTROL!H$10,CONTROL!H$9))))</f>
        <v>4118</v>
      </c>
      <c r="AE80" s="1">
        <f t="shared" si="7"/>
        <v>3199</v>
      </c>
      <c r="AF80" s="19">
        <f t="shared" si="8"/>
        <v>0.77683341427877606</v>
      </c>
      <c r="AG80" s="19">
        <f t="shared" si="9"/>
        <v>1</v>
      </c>
      <c r="AI80" s="1" t="s">
        <v>84</v>
      </c>
      <c r="AJ80" s="19">
        <f t="shared" si="10"/>
        <v>2</v>
      </c>
      <c r="AK80" s="1">
        <f t="shared" si="11"/>
        <v>4118</v>
      </c>
    </row>
    <row r="81" spans="1:37" x14ac:dyDescent="0.25">
      <c r="A81" s="7" t="s">
        <v>161</v>
      </c>
      <c r="B81" s="8">
        <v>113</v>
      </c>
      <c r="C81" s="8">
        <v>-99</v>
      </c>
      <c r="D81" s="8">
        <v>110</v>
      </c>
      <c r="E81" s="9" t="s">
        <v>162</v>
      </c>
      <c r="F81" s="8">
        <v>29</v>
      </c>
      <c r="G81" s="9" t="s">
        <v>34</v>
      </c>
      <c r="H81" s="9" t="s">
        <v>34</v>
      </c>
      <c r="I81" s="8">
        <v>2</v>
      </c>
      <c r="J81" s="8">
        <v>4118</v>
      </c>
      <c r="K81" s="8">
        <v>1</v>
      </c>
      <c r="L81" s="10"/>
      <c r="M81" s="8">
        <v>1</v>
      </c>
      <c r="N81" s="9" t="s">
        <v>334</v>
      </c>
      <c r="O81" s="9" t="s">
        <v>335</v>
      </c>
      <c r="P81" s="9" t="s">
        <v>159</v>
      </c>
      <c r="Q81" s="9" t="s">
        <v>159</v>
      </c>
      <c r="R81" s="9" t="s">
        <v>159</v>
      </c>
      <c r="S81" s="8">
        <v>2867</v>
      </c>
      <c r="T81" s="8">
        <v>18</v>
      </c>
      <c r="U81" s="8">
        <v>246</v>
      </c>
      <c r="V81" s="8">
        <v>424</v>
      </c>
      <c r="W81" s="8">
        <v>492</v>
      </c>
      <c r="X81" s="8">
        <v>1951</v>
      </c>
      <c r="Y81" s="8">
        <v>2443</v>
      </c>
      <c r="Z81" s="10"/>
      <c r="AA81" s="8">
        <v>0</v>
      </c>
      <c r="AB81" s="8">
        <v>25</v>
      </c>
      <c r="AC81" s="1" t="str">
        <f t="shared" si="6"/>
        <v>hospital</v>
      </c>
      <c r="AD81" s="1">
        <f>IF(I81=0,CONTROL!H$13,IF(I81&lt;=CONTROL!F$12,CONTROL!H$12,IF(I81&lt;=CONTROL!F$11,CONTROL!H$11,IF(I81&lt;=CONTROL!F$10,CONTROL!H$10,CONTROL!H$9))))</f>
        <v>4118</v>
      </c>
      <c r="AE81" s="17">
        <v>2867</v>
      </c>
      <c r="AF81" s="19">
        <f t="shared" si="8"/>
        <v>0.69621175327829043</v>
      </c>
      <c r="AG81" s="19">
        <f t="shared" si="9"/>
        <v>1</v>
      </c>
      <c r="AI81" s="1" t="s">
        <v>85</v>
      </c>
      <c r="AJ81" s="19">
        <f t="shared" si="10"/>
        <v>4</v>
      </c>
      <c r="AK81" s="1">
        <f t="shared" si="11"/>
        <v>4462</v>
      </c>
    </row>
    <row r="82" spans="1:37" x14ac:dyDescent="0.25">
      <c r="A82" s="7" t="s">
        <v>146</v>
      </c>
      <c r="B82" s="8">
        <v>99</v>
      </c>
      <c r="C82" s="8">
        <v>118</v>
      </c>
      <c r="D82" s="8">
        <v>192</v>
      </c>
      <c r="E82" s="9" t="s">
        <v>147</v>
      </c>
      <c r="F82" s="8">
        <v>30</v>
      </c>
      <c r="G82" s="9" t="s">
        <v>35</v>
      </c>
      <c r="H82" s="9" t="s">
        <v>35</v>
      </c>
      <c r="I82" s="8">
        <v>1</v>
      </c>
      <c r="J82" s="8">
        <v>3775</v>
      </c>
      <c r="K82" s="8">
        <v>0</v>
      </c>
      <c r="L82" s="8">
        <v>2</v>
      </c>
      <c r="M82" s="8">
        <v>0</v>
      </c>
      <c r="N82" s="9" t="s">
        <v>156</v>
      </c>
      <c r="O82" s="9" t="s">
        <v>336</v>
      </c>
      <c r="P82" s="9" t="s">
        <v>337</v>
      </c>
      <c r="Q82" s="9" t="s">
        <v>338</v>
      </c>
      <c r="R82" s="9" t="s">
        <v>158</v>
      </c>
      <c r="S82" s="8">
        <v>16</v>
      </c>
      <c r="T82" s="8">
        <v>0</v>
      </c>
      <c r="U82" s="8">
        <v>0</v>
      </c>
      <c r="V82" s="8">
        <v>0</v>
      </c>
      <c r="W82" s="8">
        <v>2</v>
      </c>
      <c r="X82" s="8">
        <v>14</v>
      </c>
      <c r="Y82" s="8">
        <v>16</v>
      </c>
      <c r="Z82" s="8">
        <v>0</v>
      </c>
      <c r="AA82" s="8">
        <v>0</v>
      </c>
      <c r="AB82" s="8">
        <v>26</v>
      </c>
      <c r="AC82" s="1" t="str">
        <f t="shared" si="6"/>
        <v>mobile</v>
      </c>
      <c r="AD82" s="1">
        <f>IF(I82=0,CONTROL!H$13,IF(I82&lt;=CONTROL!F$12,CONTROL!H$12,IF(I82&lt;=CONTROL!F$11,CONTROL!H$11,IF(I82&lt;=CONTROL!F$10,CONTROL!H$10,CONTROL!H$9))))</f>
        <v>3775</v>
      </c>
      <c r="AE82" s="1">
        <f t="shared" si="7"/>
        <v>16</v>
      </c>
      <c r="AF82" s="19">
        <f t="shared" si="8"/>
        <v>4.2384105960264901E-3</v>
      </c>
      <c r="AG82" s="19">
        <f t="shared" si="9"/>
        <v>4.2384105960264901E-3</v>
      </c>
      <c r="AI82" s="1" t="s">
        <v>86</v>
      </c>
      <c r="AJ82" s="19">
        <f t="shared" si="10"/>
        <v>1</v>
      </c>
      <c r="AK82" s="1">
        <f t="shared" si="11"/>
        <v>3775</v>
      </c>
    </row>
    <row r="83" spans="1:37" x14ac:dyDescent="0.25">
      <c r="A83" s="7" t="s">
        <v>161</v>
      </c>
      <c r="B83" s="8">
        <v>23</v>
      </c>
      <c r="C83" s="8">
        <v>-99</v>
      </c>
      <c r="D83" s="8">
        <v>22</v>
      </c>
      <c r="E83" s="9" t="s">
        <v>162</v>
      </c>
      <c r="F83" s="8">
        <v>30</v>
      </c>
      <c r="G83" s="9" t="s">
        <v>35</v>
      </c>
      <c r="H83" s="9" t="s">
        <v>35</v>
      </c>
      <c r="I83" s="8">
        <v>1</v>
      </c>
      <c r="J83" s="8">
        <v>3775</v>
      </c>
      <c r="K83" s="8">
        <v>1</v>
      </c>
      <c r="L83" s="10"/>
      <c r="M83" s="8">
        <v>1</v>
      </c>
      <c r="N83" s="9" t="s">
        <v>159</v>
      </c>
      <c r="O83" s="9" t="s">
        <v>336</v>
      </c>
      <c r="P83" s="9" t="s">
        <v>159</v>
      </c>
      <c r="Q83" s="9" t="s">
        <v>159</v>
      </c>
      <c r="R83" s="9" t="s">
        <v>159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10"/>
      <c r="AA83" s="8">
        <v>0</v>
      </c>
      <c r="AB83" s="8">
        <v>26</v>
      </c>
      <c r="AC83" s="1" t="str">
        <f t="shared" si="6"/>
        <v>hospital</v>
      </c>
      <c r="AD83" s="1">
        <f>IF(I83=0,CONTROL!H$13,IF(I83&lt;=CONTROL!F$12,CONTROL!H$12,IF(I83&lt;=CONTROL!F$11,CONTROL!H$11,IF(I83&lt;=CONTROL!F$10,CONTROL!H$10,CONTROL!H$9))))</f>
        <v>3775</v>
      </c>
      <c r="AE83" s="1">
        <f t="shared" si="7"/>
        <v>0</v>
      </c>
      <c r="AF83" s="19">
        <f t="shared" si="8"/>
        <v>0</v>
      </c>
      <c r="AG83" s="19">
        <f t="shared" si="9"/>
        <v>1</v>
      </c>
      <c r="AI83" s="1" t="s">
        <v>87</v>
      </c>
      <c r="AJ83" s="19">
        <f t="shared" si="10"/>
        <v>1</v>
      </c>
      <c r="AK83" s="1">
        <f t="shared" si="11"/>
        <v>3775</v>
      </c>
    </row>
    <row r="84" spans="1:37" x14ac:dyDescent="0.25">
      <c r="A84" s="7" t="s">
        <v>146</v>
      </c>
      <c r="B84" s="8">
        <v>111</v>
      </c>
      <c r="C84" s="8">
        <v>130</v>
      </c>
      <c r="D84" s="8">
        <v>232</v>
      </c>
      <c r="E84" s="9" t="s">
        <v>147</v>
      </c>
      <c r="F84" s="8">
        <v>30</v>
      </c>
      <c r="G84" s="9" t="s">
        <v>35</v>
      </c>
      <c r="H84" s="9" t="s">
        <v>35</v>
      </c>
      <c r="I84" s="8">
        <v>1</v>
      </c>
      <c r="J84" s="8">
        <v>3775</v>
      </c>
      <c r="K84" s="8">
        <v>0.56999999999999995</v>
      </c>
      <c r="L84" s="8">
        <v>2</v>
      </c>
      <c r="M84" s="8">
        <v>0</v>
      </c>
      <c r="N84" s="9" t="s">
        <v>152</v>
      </c>
      <c r="O84" s="9" t="s">
        <v>336</v>
      </c>
      <c r="P84" s="9" t="s">
        <v>337</v>
      </c>
      <c r="Q84" s="9" t="s">
        <v>338</v>
      </c>
      <c r="R84" s="9" t="s">
        <v>158</v>
      </c>
      <c r="S84" s="8">
        <v>2162</v>
      </c>
      <c r="T84" s="8">
        <v>52</v>
      </c>
      <c r="U84" s="8">
        <v>110</v>
      </c>
      <c r="V84" s="8">
        <v>162</v>
      </c>
      <c r="W84" s="8">
        <v>681</v>
      </c>
      <c r="X84" s="8">
        <v>1319</v>
      </c>
      <c r="Y84" s="8">
        <v>2000</v>
      </c>
      <c r="Z84" s="8">
        <v>0</v>
      </c>
      <c r="AA84" s="8">
        <v>0</v>
      </c>
      <c r="AB84" s="8">
        <v>26</v>
      </c>
      <c r="AC84" s="1" t="str">
        <f t="shared" si="6"/>
        <v>mobile</v>
      </c>
      <c r="AD84" s="1">
        <f>IF(I84=0,CONTROL!H$13,IF(I84&lt;=CONTROL!F$12,CONTROL!H$12,IF(I84&lt;=CONTROL!F$11,CONTROL!H$11,IF(I84&lt;=CONTROL!F$10,CONTROL!H$10,CONTROL!H$9))))</f>
        <v>3775</v>
      </c>
      <c r="AE84" s="1">
        <f t="shared" si="7"/>
        <v>2162</v>
      </c>
      <c r="AF84" s="19">
        <f t="shared" si="8"/>
        <v>0.57271523178807948</v>
      </c>
      <c r="AG84" s="19">
        <f t="shared" si="9"/>
        <v>0.57271523178807948</v>
      </c>
      <c r="AI84" s="1" t="s">
        <v>88</v>
      </c>
      <c r="AJ84" s="19">
        <f t="shared" si="10"/>
        <v>1.3279470198675496</v>
      </c>
      <c r="AK84" s="1">
        <f t="shared" si="11"/>
        <v>3775</v>
      </c>
    </row>
    <row r="85" spans="1:37" x14ac:dyDescent="0.25">
      <c r="A85" s="7" t="s">
        <v>146</v>
      </c>
      <c r="B85" s="8">
        <v>113</v>
      </c>
      <c r="C85" s="8">
        <v>132</v>
      </c>
      <c r="D85" s="8">
        <v>237</v>
      </c>
      <c r="E85" s="9" t="s">
        <v>147</v>
      </c>
      <c r="F85" s="8">
        <v>31</v>
      </c>
      <c r="G85" s="9" t="s">
        <v>36</v>
      </c>
      <c r="H85" s="9" t="s">
        <v>36</v>
      </c>
      <c r="I85" s="8">
        <v>0</v>
      </c>
      <c r="J85" s="8">
        <v>1716</v>
      </c>
      <c r="K85" s="8">
        <v>0.75</v>
      </c>
      <c r="L85" s="8">
        <v>2</v>
      </c>
      <c r="M85" s="8">
        <v>0</v>
      </c>
      <c r="N85" s="9" t="s">
        <v>339</v>
      </c>
      <c r="O85" s="9" t="s">
        <v>340</v>
      </c>
      <c r="P85" s="9" t="s">
        <v>341</v>
      </c>
      <c r="Q85" s="9" t="s">
        <v>342</v>
      </c>
      <c r="R85" s="9" t="s">
        <v>158</v>
      </c>
      <c r="S85" s="8">
        <v>1284</v>
      </c>
      <c r="T85" s="8">
        <v>186</v>
      </c>
      <c r="U85" s="8">
        <v>203</v>
      </c>
      <c r="V85" s="8">
        <v>389</v>
      </c>
      <c r="W85" s="8">
        <v>301</v>
      </c>
      <c r="X85" s="8">
        <v>594</v>
      </c>
      <c r="Y85" s="8">
        <v>895</v>
      </c>
      <c r="Z85" s="8">
        <v>0</v>
      </c>
      <c r="AA85" s="8">
        <v>0</v>
      </c>
      <c r="AB85" s="8">
        <v>27</v>
      </c>
      <c r="AC85" s="1" t="str">
        <f t="shared" si="6"/>
        <v>mobile</v>
      </c>
      <c r="AD85" s="1">
        <f>IF(I85=0,CONTROL!H$13,IF(I85&lt;=CONTROL!F$12,CONTROL!H$12,IF(I85&lt;=CONTROL!F$11,CONTROL!H$11,IF(I85&lt;=CONTROL!F$10,CONTROL!H$10,CONTROL!H$9))))</f>
        <v>1716</v>
      </c>
      <c r="AE85" s="1">
        <f t="shared" si="7"/>
        <v>1284</v>
      </c>
      <c r="AF85" s="19">
        <f t="shared" si="8"/>
        <v>0.74825174825174823</v>
      </c>
      <c r="AG85" s="19">
        <f t="shared" si="9"/>
        <v>0.74825174825174823</v>
      </c>
      <c r="AI85" s="1" t="s">
        <v>89</v>
      </c>
      <c r="AJ85" s="19">
        <f t="shared" si="10"/>
        <v>1.0950993377483444</v>
      </c>
      <c r="AK85" s="1">
        <f t="shared" si="11"/>
        <v>3775</v>
      </c>
    </row>
    <row r="86" spans="1:37" x14ac:dyDescent="0.25">
      <c r="A86" s="7" t="s">
        <v>146</v>
      </c>
      <c r="B86" s="8">
        <v>115</v>
      </c>
      <c r="C86" s="8">
        <v>134</v>
      </c>
      <c r="D86" s="8">
        <v>244</v>
      </c>
      <c r="E86" s="9" t="s">
        <v>147</v>
      </c>
      <c r="F86" s="8">
        <v>31</v>
      </c>
      <c r="G86" s="9" t="s">
        <v>36</v>
      </c>
      <c r="H86" s="9" t="s">
        <v>36</v>
      </c>
      <c r="I86" s="8">
        <v>0</v>
      </c>
      <c r="J86" s="8">
        <v>1716</v>
      </c>
      <c r="K86" s="8">
        <v>0.01</v>
      </c>
      <c r="L86" s="8">
        <v>2</v>
      </c>
      <c r="M86" s="8">
        <v>0</v>
      </c>
      <c r="N86" s="9" t="s">
        <v>152</v>
      </c>
      <c r="O86" s="9" t="s">
        <v>340</v>
      </c>
      <c r="P86" s="9" t="s">
        <v>341</v>
      </c>
      <c r="Q86" s="9" t="s">
        <v>342</v>
      </c>
      <c r="R86" s="9" t="s">
        <v>158</v>
      </c>
      <c r="S86" s="8">
        <v>10</v>
      </c>
      <c r="T86" s="8">
        <v>0</v>
      </c>
      <c r="U86" s="8">
        <v>0</v>
      </c>
      <c r="V86" s="8">
        <v>0</v>
      </c>
      <c r="W86" s="8">
        <v>3</v>
      </c>
      <c r="X86" s="8">
        <v>7</v>
      </c>
      <c r="Y86" s="8">
        <v>10</v>
      </c>
      <c r="Z86" s="8">
        <v>0</v>
      </c>
      <c r="AA86" s="8">
        <v>0</v>
      </c>
      <c r="AB86" s="8">
        <v>27</v>
      </c>
      <c r="AC86" s="1" t="str">
        <f t="shared" si="6"/>
        <v>mobile</v>
      </c>
      <c r="AD86" s="1">
        <f>IF(I86=0,CONTROL!H$13,IF(I86&lt;=CONTROL!F$12,CONTROL!H$12,IF(I86&lt;=CONTROL!F$11,CONTROL!H$11,IF(I86&lt;=CONTROL!F$10,CONTROL!H$10,CONTROL!H$9))))</f>
        <v>1716</v>
      </c>
      <c r="AE86" s="1">
        <f t="shared" si="7"/>
        <v>10</v>
      </c>
      <c r="AF86" s="19">
        <f t="shared" si="8"/>
        <v>5.8275058275058279E-3</v>
      </c>
      <c r="AG86" s="19">
        <f t="shared" si="9"/>
        <v>5.8275058275058279E-3</v>
      </c>
      <c r="AI86" s="1" t="s">
        <v>90</v>
      </c>
      <c r="AJ86" s="19">
        <f t="shared" si="10"/>
        <v>0</v>
      </c>
      <c r="AK86" s="1">
        <f t="shared" si="11"/>
        <v>1716</v>
      </c>
    </row>
    <row r="87" spans="1:37" x14ac:dyDescent="0.25">
      <c r="A87" s="7" t="s">
        <v>146</v>
      </c>
      <c r="B87" s="8">
        <v>47</v>
      </c>
      <c r="C87" s="8">
        <v>65</v>
      </c>
      <c r="D87" s="8">
        <v>101</v>
      </c>
      <c r="E87" s="9" t="s">
        <v>147</v>
      </c>
      <c r="F87" s="8">
        <v>155</v>
      </c>
      <c r="G87" s="9" t="s">
        <v>343</v>
      </c>
      <c r="H87" s="9" t="s">
        <v>37</v>
      </c>
      <c r="I87" s="8">
        <v>16</v>
      </c>
      <c r="J87" s="8">
        <v>4805</v>
      </c>
      <c r="K87" s="8">
        <v>1</v>
      </c>
      <c r="L87" s="8">
        <v>1</v>
      </c>
      <c r="M87" s="8">
        <v>1</v>
      </c>
      <c r="N87" s="9" t="s">
        <v>344</v>
      </c>
      <c r="O87" s="9" t="s">
        <v>149</v>
      </c>
      <c r="P87" s="9" t="s">
        <v>345</v>
      </c>
      <c r="Q87" s="9" t="s">
        <v>37</v>
      </c>
      <c r="R87" s="9" t="s">
        <v>149</v>
      </c>
      <c r="S87" s="8">
        <v>4522</v>
      </c>
      <c r="T87" s="8">
        <v>0</v>
      </c>
      <c r="U87" s="8">
        <v>0</v>
      </c>
      <c r="V87" s="8">
        <v>0</v>
      </c>
      <c r="W87" s="8">
        <v>335</v>
      </c>
      <c r="X87" s="8">
        <v>4187</v>
      </c>
      <c r="Y87" s="8">
        <v>4522</v>
      </c>
      <c r="Z87" s="8">
        <v>0</v>
      </c>
      <c r="AA87" s="8">
        <v>0</v>
      </c>
      <c r="AB87" s="8">
        <v>28</v>
      </c>
      <c r="AC87" s="1" t="str">
        <f t="shared" si="6"/>
        <v>freestand</v>
      </c>
      <c r="AD87" s="1">
        <f>IF(I87=0,CONTROL!H$13,IF(I87&lt;=CONTROL!F$12,CONTROL!H$12,IF(I87&lt;=CONTROL!F$11,CONTROL!H$11,IF(I87&lt;=CONTROL!F$10,CONTROL!H$10,CONTROL!H$9))))</f>
        <v>4805</v>
      </c>
      <c r="AE87" s="1">
        <f t="shared" si="7"/>
        <v>4522</v>
      </c>
      <c r="AF87" s="19">
        <f t="shared" si="8"/>
        <v>0.94110301768990634</v>
      </c>
      <c r="AG87" s="19">
        <f t="shared" si="9"/>
        <v>1</v>
      </c>
      <c r="AI87" s="1" t="s">
        <v>91</v>
      </c>
      <c r="AJ87" s="19">
        <f t="shared" si="10"/>
        <v>2</v>
      </c>
      <c r="AK87" s="1">
        <f t="shared" si="11"/>
        <v>4118</v>
      </c>
    </row>
    <row r="88" spans="1:37" x14ac:dyDescent="0.25">
      <c r="A88" s="7" t="s">
        <v>146</v>
      </c>
      <c r="B88" s="8">
        <v>114</v>
      </c>
      <c r="C88" s="8">
        <v>133</v>
      </c>
      <c r="D88" s="8">
        <v>240</v>
      </c>
      <c r="E88" s="9" t="s">
        <v>147</v>
      </c>
      <c r="F88" s="8">
        <v>155</v>
      </c>
      <c r="G88" s="9" t="s">
        <v>343</v>
      </c>
      <c r="H88" s="9" t="s">
        <v>37</v>
      </c>
      <c r="I88" s="8">
        <v>16</v>
      </c>
      <c r="J88" s="8">
        <v>4805</v>
      </c>
      <c r="K88" s="8">
        <v>7.0000000000000007E-2</v>
      </c>
      <c r="L88" s="8">
        <v>2</v>
      </c>
      <c r="M88" s="8">
        <v>0</v>
      </c>
      <c r="N88" s="9" t="s">
        <v>152</v>
      </c>
      <c r="O88" s="9" t="s">
        <v>346</v>
      </c>
      <c r="P88" s="9" t="s">
        <v>347</v>
      </c>
      <c r="Q88" s="9" t="s">
        <v>37</v>
      </c>
      <c r="R88" s="9" t="s">
        <v>158</v>
      </c>
      <c r="S88" s="8">
        <v>330</v>
      </c>
      <c r="T88" s="8">
        <v>0</v>
      </c>
      <c r="U88" s="8">
        <v>0</v>
      </c>
      <c r="V88" s="8">
        <v>0</v>
      </c>
      <c r="W88" s="8">
        <v>189</v>
      </c>
      <c r="X88" s="8">
        <v>141</v>
      </c>
      <c r="Y88" s="8">
        <v>330</v>
      </c>
      <c r="Z88" s="8">
        <v>0</v>
      </c>
      <c r="AA88" s="8">
        <v>0</v>
      </c>
      <c r="AB88" s="8">
        <v>28</v>
      </c>
      <c r="AC88" s="1" t="str">
        <f t="shared" si="6"/>
        <v>mobile</v>
      </c>
      <c r="AD88" s="1">
        <f>IF(I88=0,CONTROL!H$13,IF(I88&lt;=CONTROL!F$12,CONTROL!H$12,IF(I88&lt;=CONTROL!F$11,CONTROL!H$11,IF(I88&lt;=CONTROL!F$10,CONTROL!H$10,CONTROL!H$9))))</f>
        <v>4805</v>
      </c>
      <c r="AE88" s="1">
        <f t="shared" si="7"/>
        <v>330</v>
      </c>
      <c r="AF88" s="19">
        <f t="shared" si="8"/>
        <v>6.8678459937565037E-2</v>
      </c>
      <c r="AG88" s="19">
        <f t="shared" si="9"/>
        <v>6.8678459937565037E-2</v>
      </c>
      <c r="AI88" s="1" t="s">
        <v>92</v>
      </c>
      <c r="AJ88" s="19">
        <f t="shared" si="10"/>
        <v>0</v>
      </c>
      <c r="AK88" s="1">
        <f t="shared" si="11"/>
        <v>1716</v>
      </c>
    </row>
    <row r="89" spans="1:37" x14ac:dyDescent="0.25">
      <c r="A89" s="7" t="s">
        <v>161</v>
      </c>
      <c r="B89" s="8">
        <v>89</v>
      </c>
      <c r="C89" s="8">
        <v>-99</v>
      </c>
      <c r="D89" s="8">
        <v>324</v>
      </c>
      <c r="E89" s="9" t="s">
        <v>165</v>
      </c>
      <c r="F89" s="8">
        <v>155</v>
      </c>
      <c r="G89" s="9" t="s">
        <v>343</v>
      </c>
      <c r="H89" s="9" t="s">
        <v>37</v>
      </c>
      <c r="I89" s="8">
        <v>16</v>
      </c>
      <c r="J89" s="8">
        <v>4805</v>
      </c>
      <c r="K89" s="8">
        <v>0.21</v>
      </c>
      <c r="L89" s="8">
        <v>2</v>
      </c>
      <c r="M89" s="8">
        <v>0</v>
      </c>
      <c r="N89" s="9" t="s">
        <v>159</v>
      </c>
      <c r="O89" s="9" t="s">
        <v>348</v>
      </c>
      <c r="P89" s="9" t="s">
        <v>159</v>
      </c>
      <c r="Q89" s="9" t="s">
        <v>159</v>
      </c>
      <c r="R89" s="9" t="s">
        <v>159</v>
      </c>
      <c r="S89" s="8">
        <v>1022</v>
      </c>
      <c r="T89" s="8">
        <v>0</v>
      </c>
      <c r="U89" s="8">
        <v>0</v>
      </c>
      <c r="V89" s="8">
        <v>0</v>
      </c>
      <c r="W89" s="8">
        <v>0</v>
      </c>
      <c r="X89" s="8">
        <v>1022</v>
      </c>
      <c r="Y89" s="8">
        <v>1022</v>
      </c>
      <c r="Z89" s="8">
        <v>0</v>
      </c>
      <c r="AA89" s="8">
        <v>0</v>
      </c>
      <c r="AB89" s="8">
        <v>28</v>
      </c>
      <c r="AC89" s="1" t="str">
        <f t="shared" si="6"/>
        <v>mobile</v>
      </c>
      <c r="AD89" s="1">
        <f>IF(I89=0,CONTROL!H$13,IF(I89&lt;=CONTROL!F$12,CONTROL!H$12,IF(I89&lt;=CONTROL!F$11,CONTROL!H$11,IF(I89&lt;=CONTROL!F$10,CONTROL!H$10,CONTROL!H$9))))</f>
        <v>4805</v>
      </c>
      <c r="AE89" s="1">
        <f t="shared" si="7"/>
        <v>1022</v>
      </c>
      <c r="AF89" s="19">
        <f t="shared" si="8"/>
        <v>0.21269510926118626</v>
      </c>
      <c r="AG89" s="19">
        <f t="shared" si="9"/>
        <v>0.21269510926118626</v>
      </c>
      <c r="AI89" s="1" t="s">
        <v>93</v>
      </c>
      <c r="AJ89" s="19">
        <f t="shared" si="10"/>
        <v>1</v>
      </c>
      <c r="AK89" s="1">
        <f t="shared" si="11"/>
        <v>3775</v>
      </c>
    </row>
    <row r="90" spans="1:37" x14ac:dyDescent="0.25">
      <c r="A90" s="7" t="s">
        <v>146</v>
      </c>
      <c r="B90" s="8">
        <v>133</v>
      </c>
      <c r="C90" s="8">
        <v>159</v>
      </c>
      <c r="D90" s="8">
        <v>375</v>
      </c>
      <c r="E90" s="9" t="s">
        <v>147</v>
      </c>
      <c r="F90" s="8">
        <v>155</v>
      </c>
      <c r="G90" s="9" t="s">
        <v>343</v>
      </c>
      <c r="H90" s="9" t="s">
        <v>37</v>
      </c>
      <c r="I90" s="8">
        <v>16</v>
      </c>
      <c r="J90" s="8">
        <v>4805</v>
      </c>
      <c r="K90" s="8">
        <v>0.1</v>
      </c>
      <c r="L90" s="8">
        <v>2</v>
      </c>
      <c r="M90" s="8">
        <v>0</v>
      </c>
      <c r="N90" s="9" t="s">
        <v>184</v>
      </c>
      <c r="O90" s="9" t="s">
        <v>349</v>
      </c>
      <c r="P90" s="9" t="s">
        <v>350</v>
      </c>
      <c r="Q90" s="9" t="s">
        <v>37</v>
      </c>
      <c r="R90" s="9" t="s">
        <v>188</v>
      </c>
      <c r="S90" s="8">
        <v>498</v>
      </c>
      <c r="T90" s="8">
        <v>0</v>
      </c>
      <c r="U90" s="8">
        <v>0</v>
      </c>
      <c r="V90" s="8">
        <v>0</v>
      </c>
      <c r="W90" s="8">
        <v>117</v>
      </c>
      <c r="X90" s="8">
        <v>381</v>
      </c>
      <c r="Y90" s="8">
        <v>498</v>
      </c>
      <c r="Z90" s="8">
        <v>0</v>
      </c>
      <c r="AA90" s="8">
        <v>0</v>
      </c>
      <c r="AB90" s="8">
        <v>28</v>
      </c>
      <c r="AC90" s="1" t="str">
        <f t="shared" si="6"/>
        <v>mobile</v>
      </c>
      <c r="AD90" s="1">
        <f>IF(I90=0,CONTROL!H$13,IF(I90&lt;=CONTROL!F$12,CONTROL!H$12,IF(I90&lt;=CONTROL!F$11,CONTROL!H$11,IF(I90&lt;=CONTROL!F$10,CONTROL!H$10,CONTROL!H$9))))</f>
        <v>4805</v>
      </c>
      <c r="AE90" s="1">
        <f t="shared" si="7"/>
        <v>498</v>
      </c>
      <c r="AF90" s="19">
        <f t="shared" si="8"/>
        <v>0.1036420395421436</v>
      </c>
      <c r="AG90" s="19">
        <f t="shared" si="9"/>
        <v>0.1036420395421436</v>
      </c>
      <c r="AI90" s="1" t="s">
        <v>94</v>
      </c>
      <c r="AJ90" s="19">
        <f t="shared" si="10"/>
        <v>0</v>
      </c>
      <c r="AK90" s="17">
        <f>AD$10</f>
        <v>1716</v>
      </c>
    </row>
    <row r="91" spans="1:37" x14ac:dyDescent="0.25">
      <c r="A91" s="7" t="s">
        <v>146</v>
      </c>
      <c r="B91" s="8">
        <v>48</v>
      </c>
      <c r="C91" s="8">
        <v>66</v>
      </c>
      <c r="D91" s="8">
        <v>102</v>
      </c>
      <c r="E91" s="9" t="s">
        <v>147</v>
      </c>
      <c r="F91" s="8">
        <v>155</v>
      </c>
      <c r="G91" s="9" t="s">
        <v>343</v>
      </c>
      <c r="H91" s="9" t="s">
        <v>37</v>
      </c>
      <c r="I91" s="8">
        <v>16</v>
      </c>
      <c r="J91" s="8">
        <v>4805</v>
      </c>
      <c r="K91" s="8">
        <v>1</v>
      </c>
      <c r="L91" s="8">
        <v>1</v>
      </c>
      <c r="M91" s="8">
        <v>1</v>
      </c>
      <c r="N91" s="9" t="s">
        <v>351</v>
      </c>
      <c r="O91" s="9" t="s">
        <v>149</v>
      </c>
      <c r="P91" s="9" t="s">
        <v>352</v>
      </c>
      <c r="Q91" s="9" t="s">
        <v>37</v>
      </c>
      <c r="R91" s="9" t="s">
        <v>149</v>
      </c>
      <c r="S91" s="8">
        <v>2055</v>
      </c>
      <c r="T91" s="8">
        <v>0</v>
      </c>
      <c r="U91" s="8">
        <v>0</v>
      </c>
      <c r="V91" s="8">
        <v>0</v>
      </c>
      <c r="W91" s="8">
        <v>90</v>
      </c>
      <c r="X91" s="8">
        <v>1965</v>
      </c>
      <c r="Y91" s="8">
        <v>2055</v>
      </c>
      <c r="Z91" s="8">
        <v>0</v>
      </c>
      <c r="AA91" s="8">
        <v>0</v>
      </c>
      <c r="AB91" s="8">
        <v>28</v>
      </c>
      <c r="AC91" s="1" t="str">
        <f t="shared" si="6"/>
        <v>freestand</v>
      </c>
      <c r="AD91" s="1">
        <f>IF(I91=0,CONTROL!H$13,IF(I91&lt;=CONTROL!F$12,CONTROL!H$12,IF(I91&lt;=CONTROL!F$11,CONTROL!H$11,IF(I91&lt;=CONTROL!F$10,CONTROL!H$10,CONTROL!H$9))))</f>
        <v>4805</v>
      </c>
      <c r="AE91" s="1">
        <f t="shared" si="7"/>
        <v>2055</v>
      </c>
      <c r="AF91" s="19">
        <f t="shared" si="8"/>
        <v>0.42767950052029136</v>
      </c>
      <c r="AG91" s="19">
        <f t="shared" si="9"/>
        <v>1</v>
      </c>
      <c r="AI91" s="1" t="s">
        <v>95</v>
      </c>
      <c r="AJ91" s="19">
        <f t="shared" si="10"/>
        <v>3.5867324069923803</v>
      </c>
      <c r="AK91" s="1">
        <f t="shared" si="11"/>
        <v>4462</v>
      </c>
    </row>
    <row r="92" spans="1:37" x14ac:dyDescent="0.25">
      <c r="A92" s="7" t="s">
        <v>146</v>
      </c>
      <c r="B92" s="8">
        <v>137</v>
      </c>
      <c r="C92" s="8">
        <v>163</v>
      </c>
      <c r="D92" s="8">
        <v>381</v>
      </c>
      <c r="E92" s="9" t="s">
        <v>147</v>
      </c>
      <c r="F92" s="8">
        <v>155</v>
      </c>
      <c r="G92" s="9" t="s">
        <v>343</v>
      </c>
      <c r="H92" s="9" t="s">
        <v>37</v>
      </c>
      <c r="I92" s="8">
        <v>16</v>
      </c>
      <c r="J92" s="8">
        <v>4805</v>
      </c>
      <c r="K92" s="8">
        <v>1</v>
      </c>
      <c r="L92" s="8">
        <v>1</v>
      </c>
      <c r="M92" s="8">
        <v>1</v>
      </c>
      <c r="N92" s="9" t="s">
        <v>353</v>
      </c>
      <c r="O92" s="9" t="s">
        <v>354</v>
      </c>
      <c r="P92" s="9" t="s">
        <v>355</v>
      </c>
      <c r="Q92" s="9" t="s">
        <v>37</v>
      </c>
      <c r="R92" s="9" t="s">
        <v>356</v>
      </c>
      <c r="S92" s="8">
        <v>1801</v>
      </c>
      <c r="T92" s="8">
        <v>0</v>
      </c>
      <c r="U92" s="8">
        <v>0</v>
      </c>
      <c r="V92" s="8">
        <v>0</v>
      </c>
      <c r="W92" s="8">
        <v>668</v>
      </c>
      <c r="X92" s="8">
        <v>1133</v>
      </c>
      <c r="Y92" s="8">
        <v>1801</v>
      </c>
      <c r="Z92" s="8">
        <v>0</v>
      </c>
      <c r="AA92" s="8">
        <v>0</v>
      </c>
      <c r="AB92" s="8">
        <v>28</v>
      </c>
      <c r="AC92" s="1" t="str">
        <f t="shared" si="6"/>
        <v>freestand</v>
      </c>
      <c r="AD92" s="1">
        <f>IF(I92=0,CONTROL!H$13,IF(I92&lt;=CONTROL!F$12,CONTROL!H$12,IF(I92&lt;=CONTROL!F$11,CONTROL!H$11,IF(I92&lt;=CONTROL!F$10,CONTROL!H$10,CONTROL!H$9))))</f>
        <v>4805</v>
      </c>
      <c r="AE92" s="1">
        <f t="shared" si="7"/>
        <v>1801</v>
      </c>
      <c r="AF92" s="19">
        <f t="shared" si="8"/>
        <v>0.37481789802289284</v>
      </c>
      <c r="AG92" s="19">
        <f t="shared" si="9"/>
        <v>1</v>
      </c>
      <c r="AI92" s="1" t="s">
        <v>96</v>
      </c>
      <c r="AJ92" s="19">
        <f t="shared" si="10"/>
        <v>2.0995628946090337</v>
      </c>
      <c r="AK92" s="1">
        <f t="shared" si="11"/>
        <v>4118</v>
      </c>
    </row>
    <row r="93" spans="1:37" x14ac:dyDescent="0.25">
      <c r="A93" s="7" t="s">
        <v>161</v>
      </c>
      <c r="B93" s="8">
        <v>89</v>
      </c>
      <c r="C93" s="8">
        <v>-99</v>
      </c>
      <c r="D93" s="8">
        <v>426</v>
      </c>
      <c r="E93" s="9" t="s">
        <v>165</v>
      </c>
      <c r="F93" s="8">
        <v>155</v>
      </c>
      <c r="G93" s="9" t="s">
        <v>343</v>
      </c>
      <c r="H93" s="9" t="s">
        <v>37</v>
      </c>
      <c r="I93" s="8">
        <v>16</v>
      </c>
      <c r="J93" s="8">
        <v>4805</v>
      </c>
      <c r="K93" s="8">
        <v>0.2</v>
      </c>
      <c r="L93" s="8">
        <v>2</v>
      </c>
      <c r="M93" s="8">
        <v>0</v>
      </c>
      <c r="N93" s="9" t="s">
        <v>159</v>
      </c>
      <c r="O93" s="9" t="s">
        <v>357</v>
      </c>
      <c r="P93" s="9" t="s">
        <v>159</v>
      </c>
      <c r="Q93" s="9" t="s">
        <v>159</v>
      </c>
      <c r="R93" s="9" t="s">
        <v>159</v>
      </c>
      <c r="S93" s="8">
        <v>967</v>
      </c>
      <c r="T93" s="8">
        <v>0</v>
      </c>
      <c r="U93" s="8">
        <v>0</v>
      </c>
      <c r="V93" s="8">
        <v>0</v>
      </c>
      <c r="W93" s="8">
        <v>0</v>
      </c>
      <c r="X93" s="8">
        <v>967</v>
      </c>
      <c r="Y93" s="8">
        <v>967</v>
      </c>
      <c r="Z93" s="8">
        <v>0</v>
      </c>
      <c r="AA93" s="8">
        <v>0</v>
      </c>
      <c r="AB93" s="8">
        <v>28</v>
      </c>
      <c r="AC93" s="1" t="str">
        <f t="shared" si="6"/>
        <v>mobile</v>
      </c>
      <c r="AD93" s="1">
        <f>IF(I93=0,CONTROL!H$13,IF(I93&lt;=CONTROL!F$12,CONTROL!H$12,IF(I93&lt;=CONTROL!F$11,CONTROL!H$11,IF(I93&lt;=CONTROL!F$10,CONTROL!H$10,CONTROL!H$9))))</f>
        <v>4805</v>
      </c>
      <c r="AE93" s="1">
        <f t="shared" si="7"/>
        <v>967</v>
      </c>
      <c r="AF93" s="19">
        <f t="shared" si="8"/>
        <v>0.20124869927159209</v>
      </c>
      <c r="AG93" s="19">
        <f t="shared" si="9"/>
        <v>0.20124869927159209</v>
      </c>
      <c r="AI93" s="1" t="s">
        <v>97</v>
      </c>
      <c r="AJ93" s="19">
        <f t="shared" si="10"/>
        <v>26.548803329864729</v>
      </c>
      <c r="AK93" s="1">
        <f t="shared" si="11"/>
        <v>4805</v>
      </c>
    </row>
    <row r="94" spans="1:37" x14ac:dyDescent="0.25">
      <c r="A94" s="7" t="s">
        <v>146</v>
      </c>
      <c r="B94" s="8">
        <v>132</v>
      </c>
      <c r="C94" s="8">
        <v>158</v>
      </c>
      <c r="D94" s="8">
        <v>371</v>
      </c>
      <c r="E94" s="9" t="s">
        <v>147</v>
      </c>
      <c r="F94" s="8">
        <v>155</v>
      </c>
      <c r="G94" s="9" t="s">
        <v>343</v>
      </c>
      <c r="H94" s="9" t="s">
        <v>37</v>
      </c>
      <c r="I94" s="8">
        <v>16</v>
      </c>
      <c r="J94" s="8">
        <v>4805</v>
      </c>
      <c r="K94" s="8">
        <v>0.08</v>
      </c>
      <c r="L94" s="8">
        <v>2</v>
      </c>
      <c r="M94" s="8">
        <v>0</v>
      </c>
      <c r="N94" s="9" t="s">
        <v>358</v>
      </c>
      <c r="O94" s="9" t="s">
        <v>359</v>
      </c>
      <c r="P94" s="9" t="s">
        <v>360</v>
      </c>
      <c r="Q94" s="9" t="s">
        <v>37</v>
      </c>
      <c r="R94" s="9" t="s">
        <v>361</v>
      </c>
      <c r="S94" s="8">
        <v>394</v>
      </c>
      <c r="T94" s="8">
        <v>0</v>
      </c>
      <c r="U94" s="8">
        <v>0</v>
      </c>
      <c r="V94" s="8">
        <v>0</v>
      </c>
      <c r="W94" s="8">
        <v>104</v>
      </c>
      <c r="X94" s="8">
        <v>290</v>
      </c>
      <c r="Y94" s="8">
        <v>394</v>
      </c>
      <c r="Z94" s="8">
        <v>0</v>
      </c>
      <c r="AA94" s="8">
        <v>0</v>
      </c>
      <c r="AB94" s="8">
        <v>28</v>
      </c>
      <c r="AC94" s="1" t="str">
        <f t="shared" si="6"/>
        <v>mobile</v>
      </c>
      <c r="AD94" s="1">
        <f>IF(I94=0,CONTROL!H$13,IF(I94&lt;=CONTROL!F$12,CONTROL!H$12,IF(I94&lt;=CONTROL!F$11,CONTROL!H$11,IF(I94&lt;=CONTROL!F$10,CONTROL!H$10,CONTROL!H$9))))</f>
        <v>4805</v>
      </c>
      <c r="AE94" s="1">
        <f t="shared" si="7"/>
        <v>394</v>
      </c>
      <c r="AF94" s="19">
        <f t="shared" si="8"/>
        <v>8.1997918834547351E-2</v>
      </c>
      <c r="AG94" s="19">
        <f t="shared" si="9"/>
        <v>8.1997918834547351E-2</v>
      </c>
      <c r="AI94" s="1" t="s">
        <v>98</v>
      </c>
      <c r="AJ94" s="19">
        <f t="shared" si="10"/>
        <v>0</v>
      </c>
      <c r="AK94" s="17">
        <f>AD$10</f>
        <v>1716</v>
      </c>
    </row>
    <row r="95" spans="1:37" x14ac:dyDescent="0.25">
      <c r="A95" s="7" t="s">
        <v>161</v>
      </c>
      <c r="B95" s="8">
        <v>89</v>
      </c>
      <c r="C95" s="8">
        <v>-99</v>
      </c>
      <c r="D95" s="8">
        <v>323</v>
      </c>
      <c r="E95" s="9" t="s">
        <v>162</v>
      </c>
      <c r="F95" s="8">
        <v>155</v>
      </c>
      <c r="G95" s="9" t="s">
        <v>343</v>
      </c>
      <c r="H95" s="9" t="s">
        <v>37</v>
      </c>
      <c r="I95" s="8">
        <v>16</v>
      </c>
      <c r="J95" s="8">
        <v>4805</v>
      </c>
      <c r="K95" s="8">
        <v>1</v>
      </c>
      <c r="L95" s="10"/>
      <c r="M95" s="8">
        <v>1</v>
      </c>
      <c r="N95" s="9" t="s">
        <v>159</v>
      </c>
      <c r="O95" s="9" t="s">
        <v>362</v>
      </c>
      <c r="P95" s="9" t="s">
        <v>159</v>
      </c>
      <c r="Q95" s="9" t="s">
        <v>159</v>
      </c>
      <c r="R95" s="9" t="s">
        <v>159</v>
      </c>
      <c r="S95" s="8">
        <v>1830</v>
      </c>
      <c r="T95" s="8">
        <v>0</v>
      </c>
      <c r="U95" s="8">
        <v>0</v>
      </c>
      <c r="V95" s="8">
        <v>0</v>
      </c>
      <c r="W95" s="8">
        <v>429</v>
      </c>
      <c r="X95" s="8">
        <v>1401</v>
      </c>
      <c r="Y95" s="8">
        <v>1830</v>
      </c>
      <c r="Z95" s="10"/>
      <c r="AA95" s="8">
        <v>0</v>
      </c>
      <c r="AB95" s="8">
        <v>28</v>
      </c>
      <c r="AC95" s="1" t="str">
        <f t="shared" si="6"/>
        <v>hospital</v>
      </c>
      <c r="AD95" s="1">
        <f>IF(I95=0,CONTROL!H$13,IF(I95&lt;=CONTROL!F$12,CONTROL!H$12,IF(I95&lt;=CONTROL!F$11,CONTROL!H$11,IF(I95&lt;=CONTROL!F$10,CONTROL!H$10,CONTROL!H$9))))</f>
        <v>4805</v>
      </c>
      <c r="AE95" s="1">
        <f t="shared" si="7"/>
        <v>1830</v>
      </c>
      <c r="AF95" s="19">
        <f t="shared" si="8"/>
        <v>0.38085327783558792</v>
      </c>
      <c r="AG95" s="19">
        <f t="shared" si="9"/>
        <v>1</v>
      </c>
      <c r="AI95" s="1" t="s">
        <v>99</v>
      </c>
      <c r="AJ95" s="19">
        <f t="shared" si="10"/>
        <v>0</v>
      </c>
      <c r="AK95" s="1">
        <f t="shared" si="11"/>
        <v>1716</v>
      </c>
    </row>
    <row r="96" spans="1:37" x14ac:dyDescent="0.25">
      <c r="A96" s="7" t="s">
        <v>161</v>
      </c>
      <c r="B96" s="8">
        <v>25</v>
      </c>
      <c r="C96" s="8">
        <v>-99</v>
      </c>
      <c r="D96" s="8">
        <v>24</v>
      </c>
      <c r="E96" s="9" t="s">
        <v>162</v>
      </c>
      <c r="F96" s="8">
        <v>155</v>
      </c>
      <c r="G96" s="9" t="s">
        <v>343</v>
      </c>
      <c r="H96" s="9" t="s">
        <v>37</v>
      </c>
      <c r="I96" s="8">
        <v>16</v>
      </c>
      <c r="J96" s="8">
        <v>4805</v>
      </c>
      <c r="K96" s="8">
        <v>2</v>
      </c>
      <c r="L96" s="10"/>
      <c r="M96" s="8">
        <v>2</v>
      </c>
      <c r="N96" s="9" t="s">
        <v>363</v>
      </c>
      <c r="O96" s="9" t="s">
        <v>364</v>
      </c>
      <c r="P96" s="9" t="s">
        <v>159</v>
      </c>
      <c r="Q96" s="9" t="s">
        <v>159</v>
      </c>
      <c r="R96" s="9" t="s">
        <v>159</v>
      </c>
      <c r="S96" s="8">
        <v>9383</v>
      </c>
      <c r="T96" s="8">
        <v>934</v>
      </c>
      <c r="U96" s="8">
        <v>1510</v>
      </c>
      <c r="V96" s="8">
        <v>2444</v>
      </c>
      <c r="W96" s="8">
        <v>2966</v>
      </c>
      <c r="X96" s="8">
        <v>3973</v>
      </c>
      <c r="Y96" s="8">
        <v>6939</v>
      </c>
      <c r="Z96" s="10"/>
      <c r="AA96" s="8">
        <v>0</v>
      </c>
      <c r="AB96" s="8">
        <v>28</v>
      </c>
      <c r="AC96" s="1" t="str">
        <f t="shared" si="6"/>
        <v>hospital</v>
      </c>
      <c r="AD96" s="1">
        <f>IF(I96=0,CONTROL!H$13,IF(I96&lt;=CONTROL!F$12,CONTROL!H$12,IF(I96&lt;=CONTROL!F$11,CONTROL!H$11,IF(I96&lt;=CONTROL!F$10,CONTROL!H$10,CONTROL!H$9))))</f>
        <v>4805</v>
      </c>
      <c r="AE96" s="1">
        <f t="shared" si="7"/>
        <v>9383</v>
      </c>
      <c r="AF96" s="19">
        <f t="shared" si="8"/>
        <v>1</v>
      </c>
      <c r="AG96" s="19">
        <f t="shared" si="9"/>
        <v>2</v>
      </c>
      <c r="AI96" s="1" t="s">
        <v>100</v>
      </c>
      <c r="AJ96" s="19">
        <f t="shared" si="10"/>
        <v>2.0184555609519186</v>
      </c>
      <c r="AK96" s="1">
        <f t="shared" si="11"/>
        <v>4118</v>
      </c>
    </row>
    <row r="97" spans="1:37" x14ac:dyDescent="0.25">
      <c r="A97" s="7" t="s">
        <v>161</v>
      </c>
      <c r="B97" s="8">
        <v>89</v>
      </c>
      <c r="C97" s="8">
        <v>-99</v>
      </c>
      <c r="D97" s="8">
        <v>322</v>
      </c>
      <c r="E97" s="9" t="s">
        <v>165</v>
      </c>
      <c r="F97" s="8">
        <v>155</v>
      </c>
      <c r="G97" s="9" t="s">
        <v>343</v>
      </c>
      <c r="H97" s="9" t="s">
        <v>37</v>
      </c>
      <c r="I97" s="8">
        <v>16</v>
      </c>
      <c r="J97" s="8">
        <v>4805</v>
      </c>
      <c r="K97" s="8">
        <v>0.27</v>
      </c>
      <c r="L97" s="8">
        <v>2</v>
      </c>
      <c r="M97" s="8">
        <v>0</v>
      </c>
      <c r="N97" s="9" t="s">
        <v>159</v>
      </c>
      <c r="O97" s="9" t="s">
        <v>365</v>
      </c>
      <c r="P97" s="9" t="s">
        <v>159</v>
      </c>
      <c r="Q97" s="9" t="s">
        <v>159</v>
      </c>
      <c r="R97" s="9" t="s">
        <v>159</v>
      </c>
      <c r="S97" s="8">
        <v>1300</v>
      </c>
      <c r="T97" s="8">
        <v>0</v>
      </c>
      <c r="U97" s="8">
        <v>0</v>
      </c>
      <c r="V97" s="8">
        <v>0</v>
      </c>
      <c r="W97" s="8">
        <v>683</v>
      </c>
      <c r="X97" s="8">
        <v>617</v>
      </c>
      <c r="Y97" s="8">
        <v>1300</v>
      </c>
      <c r="Z97" s="8">
        <v>0</v>
      </c>
      <c r="AA97" s="8">
        <v>0</v>
      </c>
      <c r="AB97" s="8">
        <v>28</v>
      </c>
      <c r="AC97" s="1" t="str">
        <f t="shared" si="6"/>
        <v>mobile</v>
      </c>
      <c r="AD97" s="1">
        <f>IF(I97=0,CONTROL!H$13,IF(I97&lt;=CONTROL!F$12,CONTROL!H$12,IF(I97&lt;=CONTROL!F$11,CONTROL!H$11,IF(I97&lt;=CONTROL!F$10,CONTROL!H$10,CONTROL!H$9))))</f>
        <v>4805</v>
      </c>
      <c r="AE97" s="1">
        <f t="shared" si="7"/>
        <v>1300</v>
      </c>
      <c r="AF97" s="19">
        <f t="shared" si="8"/>
        <v>0.27055150884495316</v>
      </c>
      <c r="AG97" s="19">
        <f t="shared" si="9"/>
        <v>0.27055150884495316</v>
      </c>
      <c r="AI97" s="1" t="s">
        <v>101</v>
      </c>
      <c r="AJ97" s="19">
        <f t="shared" si="10"/>
        <v>2</v>
      </c>
      <c r="AK97" s="1">
        <f t="shared" si="11"/>
        <v>4118</v>
      </c>
    </row>
    <row r="98" spans="1:37" x14ac:dyDescent="0.25">
      <c r="A98" s="7" t="s">
        <v>146</v>
      </c>
      <c r="B98" s="8">
        <v>166</v>
      </c>
      <c r="C98" s="8">
        <v>200</v>
      </c>
      <c r="D98" s="8">
        <v>447</v>
      </c>
      <c r="E98" s="9" t="s">
        <v>147</v>
      </c>
      <c r="F98" s="8">
        <v>155</v>
      </c>
      <c r="G98" s="9" t="s">
        <v>343</v>
      </c>
      <c r="H98" s="9" t="s">
        <v>37</v>
      </c>
      <c r="I98" s="8">
        <v>16</v>
      </c>
      <c r="J98" s="8">
        <v>4805</v>
      </c>
      <c r="K98" s="8">
        <v>1</v>
      </c>
      <c r="L98" s="8">
        <v>1</v>
      </c>
      <c r="M98" s="8">
        <v>1</v>
      </c>
      <c r="N98" s="9" t="s">
        <v>159</v>
      </c>
      <c r="O98" s="9" t="s">
        <v>160</v>
      </c>
      <c r="P98" s="9" t="s">
        <v>366</v>
      </c>
      <c r="Q98" s="9" t="s">
        <v>367</v>
      </c>
      <c r="R98" s="9" t="s">
        <v>159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1</v>
      </c>
      <c r="AA98" s="8">
        <v>0</v>
      </c>
      <c r="AB98" s="8">
        <v>28</v>
      </c>
      <c r="AC98" s="1" t="str">
        <f t="shared" si="6"/>
        <v>freestand</v>
      </c>
      <c r="AD98" s="1">
        <f>IF(I98=0,CONTROL!H$13,IF(I98&lt;=CONTROL!F$12,CONTROL!H$12,IF(I98&lt;=CONTROL!F$11,CONTROL!H$11,IF(I98&lt;=CONTROL!F$10,CONTROL!H$10,CONTROL!H$9))))</f>
        <v>4805</v>
      </c>
      <c r="AE98" s="1">
        <f t="shared" si="7"/>
        <v>0</v>
      </c>
      <c r="AF98" s="19">
        <f t="shared" si="8"/>
        <v>0</v>
      </c>
      <c r="AG98" s="19">
        <f t="shared" si="9"/>
        <v>1</v>
      </c>
      <c r="AI98" s="1" t="s">
        <v>102</v>
      </c>
      <c r="AJ98" s="19">
        <f t="shared" si="10"/>
        <v>1</v>
      </c>
      <c r="AK98" s="1">
        <f t="shared" si="11"/>
        <v>3775</v>
      </c>
    </row>
    <row r="99" spans="1:37" x14ac:dyDescent="0.25">
      <c r="A99" s="7" t="s">
        <v>146</v>
      </c>
      <c r="B99" s="8">
        <v>105</v>
      </c>
      <c r="C99" s="8">
        <v>124</v>
      </c>
      <c r="D99" s="8">
        <v>214</v>
      </c>
      <c r="E99" s="9" t="s">
        <v>147</v>
      </c>
      <c r="F99" s="8">
        <v>155</v>
      </c>
      <c r="G99" s="9" t="s">
        <v>343</v>
      </c>
      <c r="H99" s="9" t="s">
        <v>37</v>
      </c>
      <c r="I99" s="8">
        <v>16</v>
      </c>
      <c r="J99" s="8">
        <v>4805</v>
      </c>
      <c r="K99" s="8">
        <v>0.57999999999999996</v>
      </c>
      <c r="L99" s="8">
        <v>2</v>
      </c>
      <c r="M99" s="8">
        <v>0</v>
      </c>
      <c r="N99" s="9" t="s">
        <v>152</v>
      </c>
      <c r="O99" s="9" t="s">
        <v>364</v>
      </c>
      <c r="P99" s="9" t="s">
        <v>368</v>
      </c>
      <c r="Q99" s="9" t="s">
        <v>37</v>
      </c>
      <c r="R99" s="9" t="s">
        <v>158</v>
      </c>
      <c r="S99" s="8">
        <v>2781</v>
      </c>
      <c r="T99" s="8">
        <v>14</v>
      </c>
      <c r="U99" s="8">
        <v>31</v>
      </c>
      <c r="V99" s="8">
        <v>45</v>
      </c>
      <c r="W99" s="8">
        <v>1075</v>
      </c>
      <c r="X99" s="8">
        <v>1661</v>
      </c>
      <c r="Y99" s="8">
        <v>2736</v>
      </c>
      <c r="Z99" s="8">
        <v>0</v>
      </c>
      <c r="AA99" s="8">
        <v>0</v>
      </c>
      <c r="AB99" s="8">
        <v>28</v>
      </c>
      <c r="AC99" s="1" t="str">
        <f t="shared" si="6"/>
        <v>mobile</v>
      </c>
      <c r="AD99" s="1">
        <f>IF(I99=0,CONTROL!H$13,IF(I99&lt;=CONTROL!F$12,CONTROL!H$12,IF(I99&lt;=CONTROL!F$11,CONTROL!H$11,IF(I99&lt;=CONTROL!F$10,CONTROL!H$10,CONTROL!H$9))))</f>
        <v>4805</v>
      </c>
      <c r="AE99" s="1">
        <f t="shared" si="7"/>
        <v>2781</v>
      </c>
      <c r="AF99" s="19">
        <f t="shared" si="8"/>
        <v>0.57877211238293447</v>
      </c>
      <c r="AG99" s="19">
        <f t="shared" si="9"/>
        <v>0.57877211238293447</v>
      </c>
      <c r="AI99" s="1" t="s">
        <v>103</v>
      </c>
      <c r="AJ99" s="19">
        <f t="shared" si="10"/>
        <v>3.0049305244285076</v>
      </c>
      <c r="AK99" s="1">
        <f t="shared" si="11"/>
        <v>4462</v>
      </c>
    </row>
    <row r="100" spans="1:37" x14ac:dyDescent="0.25">
      <c r="A100" s="7" t="s">
        <v>161</v>
      </c>
      <c r="B100" s="8">
        <v>89</v>
      </c>
      <c r="C100" s="8">
        <v>-99</v>
      </c>
      <c r="D100" s="8">
        <v>84</v>
      </c>
      <c r="E100" s="9" t="s">
        <v>162</v>
      </c>
      <c r="F100" s="8">
        <v>155</v>
      </c>
      <c r="G100" s="9" t="s">
        <v>343</v>
      </c>
      <c r="H100" s="9" t="s">
        <v>37</v>
      </c>
      <c r="I100" s="8">
        <v>16</v>
      </c>
      <c r="J100" s="8">
        <v>4805</v>
      </c>
      <c r="K100" s="8">
        <v>9</v>
      </c>
      <c r="L100" s="10"/>
      <c r="M100" s="8">
        <v>9</v>
      </c>
      <c r="N100" s="9" t="s">
        <v>369</v>
      </c>
      <c r="O100" s="9" t="s">
        <v>370</v>
      </c>
      <c r="P100" s="9" t="s">
        <v>159</v>
      </c>
      <c r="Q100" s="9" t="s">
        <v>159</v>
      </c>
      <c r="R100" s="9" t="s">
        <v>159</v>
      </c>
      <c r="S100" s="8">
        <v>38970</v>
      </c>
      <c r="T100" s="8">
        <v>5685</v>
      </c>
      <c r="U100" s="8">
        <v>3569</v>
      </c>
      <c r="V100" s="8">
        <v>9254</v>
      </c>
      <c r="W100" s="8">
        <v>20079</v>
      </c>
      <c r="X100" s="8">
        <v>9637</v>
      </c>
      <c r="Y100" s="8">
        <v>29716</v>
      </c>
      <c r="Z100" s="10"/>
      <c r="AA100" s="8">
        <v>0</v>
      </c>
      <c r="AB100" s="8">
        <v>28</v>
      </c>
      <c r="AC100" s="1" t="str">
        <f t="shared" si="6"/>
        <v>hospital</v>
      </c>
      <c r="AD100" s="1">
        <f>IF(I100=0,CONTROL!H$13,IF(I100&lt;=CONTROL!F$12,CONTROL!H$12,IF(I100&lt;=CONTROL!F$11,CONTROL!H$11,IF(I100&lt;=CONTROL!F$10,CONTROL!H$10,CONTROL!H$9))))</f>
        <v>4805</v>
      </c>
      <c r="AE100" s="1">
        <f t="shared" si="7"/>
        <v>38970</v>
      </c>
      <c r="AF100" s="19">
        <f t="shared" si="8"/>
        <v>1</v>
      </c>
      <c r="AG100" s="19">
        <f t="shared" si="9"/>
        <v>9</v>
      </c>
      <c r="AI100" s="1" t="s">
        <v>104</v>
      </c>
      <c r="AJ100" s="19">
        <f t="shared" si="10"/>
        <v>0</v>
      </c>
      <c r="AK100" s="1">
        <f t="shared" si="11"/>
        <v>1716</v>
      </c>
    </row>
    <row r="101" spans="1:37" x14ac:dyDescent="0.25">
      <c r="A101" s="7" t="s">
        <v>161</v>
      </c>
      <c r="B101" s="8">
        <v>85</v>
      </c>
      <c r="C101" s="8">
        <v>-99</v>
      </c>
      <c r="D101" s="8">
        <v>81</v>
      </c>
      <c r="E101" s="9" t="s">
        <v>162</v>
      </c>
      <c r="F101" s="8">
        <v>33</v>
      </c>
      <c r="G101" s="9" t="s">
        <v>38</v>
      </c>
      <c r="H101" s="9" t="s">
        <v>38</v>
      </c>
      <c r="I101" s="8">
        <v>1</v>
      </c>
      <c r="J101" s="8">
        <v>3775</v>
      </c>
      <c r="K101" s="8">
        <v>1</v>
      </c>
      <c r="L101" s="10"/>
      <c r="M101" s="8">
        <v>1</v>
      </c>
      <c r="N101" s="9" t="s">
        <v>371</v>
      </c>
      <c r="O101" s="9" t="s">
        <v>372</v>
      </c>
      <c r="P101" s="9" t="s">
        <v>159</v>
      </c>
      <c r="Q101" s="9" t="s">
        <v>159</v>
      </c>
      <c r="R101" s="9" t="s">
        <v>159</v>
      </c>
      <c r="S101" s="8">
        <v>2178</v>
      </c>
      <c r="T101" s="8">
        <v>329</v>
      </c>
      <c r="U101" s="8">
        <v>244</v>
      </c>
      <c r="V101" s="8">
        <v>573</v>
      </c>
      <c r="W101" s="8">
        <v>555</v>
      </c>
      <c r="X101" s="8">
        <v>1050</v>
      </c>
      <c r="Y101" s="8">
        <v>1605</v>
      </c>
      <c r="Z101" s="10"/>
      <c r="AA101" s="8">
        <v>0</v>
      </c>
      <c r="AB101" s="8">
        <v>29</v>
      </c>
      <c r="AC101" s="1" t="str">
        <f t="shared" si="6"/>
        <v>hospital</v>
      </c>
      <c r="AD101" s="1">
        <f>IF(I101=0,CONTROL!H$13,IF(I101&lt;=CONTROL!F$12,CONTROL!H$12,IF(I101&lt;=CONTROL!F$11,CONTROL!H$11,IF(I101&lt;=CONTROL!F$10,CONTROL!H$10,CONTROL!H$9))))</f>
        <v>3775</v>
      </c>
      <c r="AE101" s="1">
        <f t="shared" si="7"/>
        <v>2178</v>
      </c>
      <c r="AF101" s="19">
        <f t="shared" si="8"/>
        <v>0.57695364238410596</v>
      </c>
      <c r="AG101" s="19">
        <f t="shared" si="9"/>
        <v>1</v>
      </c>
      <c r="AI101" s="1" t="s">
        <v>105</v>
      </c>
      <c r="AJ101" s="19">
        <f t="shared" si="10"/>
        <v>0</v>
      </c>
      <c r="AK101" s="17">
        <f>AD$10</f>
        <v>1716</v>
      </c>
    </row>
    <row r="102" spans="1:37" x14ac:dyDescent="0.25">
      <c r="A102" s="7" t="s">
        <v>146</v>
      </c>
      <c r="B102" s="8">
        <v>163</v>
      </c>
      <c r="C102" s="8">
        <v>197</v>
      </c>
      <c r="D102" s="8">
        <v>444</v>
      </c>
      <c r="E102" s="9" t="s">
        <v>147</v>
      </c>
      <c r="F102" s="8">
        <v>34</v>
      </c>
      <c r="G102" s="9" t="s">
        <v>39</v>
      </c>
      <c r="H102" s="9" t="s">
        <v>39</v>
      </c>
      <c r="I102" s="8">
        <v>18</v>
      </c>
      <c r="J102" s="8">
        <v>4805</v>
      </c>
      <c r="K102" s="8">
        <v>1</v>
      </c>
      <c r="L102" s="8">
        <v>1</v>
      </c>
      <c r="M102" s="8">
        <v>1</v>
      </c>
      <c r="N102" s="9" t="s">
        <v>152</v>
      </c>
      <c r="O102" s="9" t="s">
        <v>373</v>
      </c>
      <c r="P102" s="9" t="s">
        <v>374</v>
      </c>
      <c r="Q102" s="9" t="s">
        <v>375</v>
      </c>
      <c r="R102" s="9" t="s">
        <v>373</v>
      </c>
      <c r="S102" s="8">
        <v>5557</v>
      </c>
      <c r="T102" s="8">
        <v>0</v>
      </c>
      <c r="U102" s="8">
        <v>0</v>
      </c>
      <c r="V102" s="8">
        <v>0</v>
      </c>
      <c r="W102" s="8">
        <v>1244</v>
      </c>
      <c r="X102" s="8">
        <v>4313</v>
      </c>
      <c r="Y102" s="8">
        <v>5557</v>
      </c>
      <c r="Z102" s="8">
        <v>0</v>
      </c>
      <c r="AA102" s="8">
        <v>0</v>
      </c>
      <c r="AB102" s="8">
        <v>30</v>
      </c>
      <c r="AC102" s="1" t="str">
        <f t="shared" si="6"/>
        <v>freestand</v>
      </c>
      <c r="AD102" s="1">
        <f>IF(I102=0,CONTROL!H$13,IF(I102&lt;=CONTROL!F$12,CONTROL!H$12,IF(I102&lt;=CONTROL!F$11,CONTROL!H$11,IF(I102&lt;=CONTROL!F$10,CONTROL!H$10,CONTROL!H$9))))</f>
        <v>4805</v>
      </c>
      <c r="AE102" s="1">
        <f t="shared" si="7"/>
        <v>5557</v>
      </c>
      <c r="AF102" s="19">
        <f t="shared" si="8"/>
        <v>1</v>
      </c>
      <c r="AG102" s="19">
        <f t="shared" si="9"/>
        <v>1</v>
      </c>
    </row>
    <row r="103" spans="1:37" x14ac:dyDescent="0.25">
      <c r="A103" s="7" t="s">
        <v>146</v>
      </c>
      <c r="B103" s="8">
        <v>79</v>
      </c>
      <c r="C103" s="8">
        <v>96</v>
      </c>
      <c r="D103" s="8">
        <v>146</v>
      </c>
      <c r="E103" s="9" t="s">
        <v>147</v>
      </c>
      <c r="F103" s="8">
        <v>34</v>
      </c>
      <c r="G103" s="9" t="s">
        <v>39</v>
      </c>
      <c r="H103" s="9" t="s">
        <v>39</v>
      </c>
      <c r="I103" s="8">
        <v>18</v>
      </c>
      <c r="J103" s="8">
        <v>4805</v>
      </c>
      <c r="K103" s="8">
        <v>0.92</v>
      </c>
      <c r="L103" s="8">
        <v>2</v>
      </c>
      <c r="M103" s="8">
        <v>0</v>
      </c>
      <c r="N103" s="9" t="s">
        <v>376</v>
      </c>
      <c r="O103" s="9" t="s">
        <v>377</v>
      </c>
      <c r="P103" s="9" t="s">
        <v>378</v>
      </c>
      <c r="Q103" s="9" t="s">
        <v>375</v>
      </c>
      <c r="R103" s="9" t="s">
        <v>379</v>
      </c>
      <c r="S103" s="8">
        <v>4427</v>
      </c>
      <c r="T103" s="8">
        <v>0</v>
      </c>
      <c r="U103" s="8">
        <v>0</v>
      </c>
      <c r="V103" s="8">
        <v>0</v>
      </c>
      <c r="W103" s="8">
        <v>225</v>
      </c>
      <c r="X103" s="8">
        <v>4202</v>
      </c>
      <c r="Y103" s="8">
        <v>4427</v>
      </c>
      <c r="Z103" s="8">
        <v>0</v>
      </c>
      <c r="AA103" s="8">
        <v>0</v>
      </c>
      <c r="AB103" s="8">
        <v>30</v>
      </c>
      <c r="AC103" s="1" t="str">
        <f t="shared" si="6"/>
        <v>mobile</v>
      </c>
      <c r="AD103" s="1">
        <f>IF(I103=0,CONTROL!H$13,IF(I103&lt;=CONTROL!F$12,CONTROL!H$12,IF(I103&lt;=CONTROL!F$11,CONTROL!H$11,IF(I103&lt;=CONTROL!F$10,CONTROL!H$10,CONTROL!H$9))))</f>
        <v>4805</v>
      </c>
      <c r="AE103" s="1">
        <f t="shared" si="7"/>
        <v>4427</v>
      </c>
      <c r="AF103" s="19">
        <f t="shared" si="8"/>
        <v>0.92133194588969825</v>
      </c>
      <c r="AG103" s="19">
        <f t="shared" si="9"/>
        <v>0.92133194588969825</v>
      </c>
    </row>
    <row r="104" spans="1:37" x14ac:dyDescent="0.25">
      <c r="A104" s="7" t="s">
        <v>161</v>
      </c>
      <c r="B104" s="8">
        <v>99</v>
      </c>
      <c r="C104" s="8">
        <v>-99</v>
      </c>
      <c r="D104" s="8">
        <v>97</v>
      </c>
      <c r="E104" s="9" t="s">
        <v>162</v>
      </c>
      <c r="F104" s="8">
        <v>34</v>
      </c>
      <c r="G104" s="9" t="s">
        <v>39</v>
      </c>
      <c r="H104" s="9" t="s">
        <v>39</v>
      </c>
      <c r="I104" s="8">
        <v>18</v>
      </c>
      <c r="J104" s="8">
        <v>4805</v>
      </c>
      <c r="K104" s="8">
        <v>6</v>
      </c>
      <c r="L104" s="10"/>
      <c r="M104" s="8">
        <v>6</v>
      </c>
      <c r="N104" s="9" t="s">
        <v>380</v>
      </c>
      <c r="O104" s="9" t="s">
        <v>381</v>
      </c>
      <c r="P104" s="9" t="s">
        <v>159</v>
      </c>
      <c r="Q104" s="9" t="s">
        <v>159</v>
      </c>
      <c r="R104" s="9" t="s">
        <v>159</v>
      </c>
      <c r="S104" s="8">
        <v>23670</v>
      </c>
      <c r="T104" s="8">
        <v>3986</v>
      </c>
      <c r="U104" s="8">
        <v>3200</v>
      </c>
      <c r="V104" s="8">
        <v>7186</v>
      </c>
      <c r="W104" s="8">
        <v>10373</v>
      </c>
      <c r="X104" s="8">
        <v>6111</v>
      </c>
      <c r="Y104" s="8">
        <v>16484</v>
      </c>
      <c r="Z104" s="10"/>
      <c r="AA104" s="8">
        <v>0</v>
      </c>
      <c r="AB104" s="8">
        <v>30</v>
      </c>
      <c r="AC104" s="1" t="str">
        <f t="shared" si="6"/>
        <v>hospital</v>
      </c>
      <c r="AD104" s="1">
        <f>IF(I104=0,CONTROL!H$13,IF(I104&lt;=CONTROL!F$12,CONTROL!H$12,IF(I104&lt;=CONTROL!F$11,CONTROL!H$11,IF(I104&lt;=CONTROL!F$10,CONTROL!H$10,CONTROL!H$9))))</f>
        <v>4805</v>
      </c>
      <c r="AE104" s="1">
        <f t="shared" si="7"/>
        <v>23670</v>
      </c>
      <c r="AF104" s="19">
        <f t="shared" si="8"/>
        <v>1</v>
      </c>
      <c r="AG104" s="19">
        <f t="shared" si="9"/>
        <v>6</v>
      </c>
    </row>
    <row r="105" spans="1:37" x14ac:dyDescent="0.25">
      <c r="A105" s="7" t="s">
        <v>146</v>
      </c>
      <c r="B105" s="8">
        <v>79</v>
      </c>
      <c r="C105" s="8">
        <v>96</v>
      </c>
      <c r="D105" s="8">
        <v>147</v>
      </c>
      <c r="E105" s="9" t="s">
        <v>147</v>
      </c>
      <c r="F105" s="8">
        <v>34</v>
      </c>
      <c r="G105" s="9" t="s">
        <v>39</v>
      </c>
      <c r="H105" s="9" t="s">
        <v>39</v>
      </c>
      <c r="I105" s="8">
        <v>18</v>
      </c>
      <c r="J105" s="8">
        <v>4805</v>
      </c>
      <c r="K105" s="8">
        <v>0.1</v>
      </c>
      <c r="L105" s="8">
        <v>2</v>
      </c>
      <c r="M105" s="8">
        <v>0</v>
      </c>
      <c r="N105" s="9" t="s">
        <v>376</v>
      </c>
      <c r="O105" s="9" t="s">
        <v>382</v>
      </c>
      <c r="P105" s="9" t="s">
        <v>383</v>
      </c>
      <c r="Q105" s="9" t="s">
        <v>384</v>
      </c>
      <c r="R105" s="9" t="s">
        <v>379</v>
      </c>
      <c r="S105" s="8">
        <v>466</v>
      </c>
      <c r="T105" s="8">
        <v>0</v>
      </c>
      <c r="U105" s="8">
        <v>0</v>
      </c>
      <c r="V105" s="8">
        <v>0</v>
      </c>
      <c r="W105" s="8">
        <v>18</v>
      </c>
      <c r="X105" s="8">
        <v>448</v>
      </c>
      <c r="Y105" s="8">
        <v>466</v>
      </c>
      <c r="Z105" s="8">
        <v>0</v>
      </c>
      <c r="AA105" s="8">
        <v>0</v>
      </c>
      <c r="AB105" s="8">
        <v>30</v>
      </c>
      <c r="AC105" s="1" t="str">
        <f t="shared" si="6"/>
        <v>mobile</v>
      </c>
      <c r="AD105" s="1">
        <f>IF(I105=0,CONTROL!H$13,IF(I105&lt;=CONTROL!F$12,CONTROL!H$12,IF(I105&lt;=CONTROL!F$11,CONTROL!H$11,IF(I105&lt;=CONTROL!F$10,CONTROL!H$10,CONTROL!H$9))))</f>
        <v>4805</v>
      </c>
      <c r="AE105" s="1">
        <f t="shared" si="7"/>
        <v>466</v>
      </c>
      <c r="AF105" s="19">
        <f t="shared" si="8"/>
        <v>9.6982310093652449E-2</v>
      </c>
      <c r="AG105" s="19">
        <f t="shared" si="9"/>
        <v>9.6982310093652449E-2</v>
      </c>
    </row>
    <row r="106" spans="1:37" x14ac:dyDescent="0.25">
      <c r="A106" s="7" t="s">
        <v>146</v>
      </c>
      <c r="B106" s="8">
        <v>147</v>
      </c>
      <c r="C106" s="8">
        <v>179</v>
      </c>
      <c r="D106" s="8">
        <v>409</v>
      </c>
      <c r="E106" s="9" t="s">
        <v>147</v>
      </c>
      <c r="F106" s="8">
        <v>34</v>
      </c>
      <c r="G106" s="9" t="s">
        <v>39</v>
      </c>
      <c r="H106" s="9" t="s">
        <v>39</v>
      </c>
      <c r="I106" s="8">
        <v>18</v>
      </c>
      <c r="J106" s="8">
        <v>4805</v>
      </c>
      <c r="K106" s="8">
        <v>1</v>
      </c>
      <c r="L106" s="8">
        <v>1</v>
      </c>
      <c r="M106" s="8">
        <v>1</v>
      </c>
      <c r="N106" s="9" t="s">
        <v>385</v>
      </c>
      <c r="O106" s="9" t="s">
        <v>386</v>
      </c>
      <c r="P106" s="9" t="s">
        <v>387</v>
      </c>
      <c r="Q106" s="9" t="s">
        <v>384</v>
      </c>
      <c r="R106" s="9" t="s">
        <v>159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1</v>
      </c>
      <c r="AA106" s="8">
        <v>0</v>
      </c>
      <c r="AB106" s="8">
        <v>30</v>
      </c>
      <c r="AC106" s="1" t="str">
        <f t="shared" si="6"/>
        <v>freestand</v>
      </c>
      <c r="AD106" s="1">
        <f>IF(I106=0,CONTROL!H$13,IF(I106&lt;=CONTROL!F$12,CONTROL!H$12,IF(I106&lt;=CONTROL!F$11,CONTROL!H$11,IF(I106&lt;=CONTROL!F$10,CONTROL!H$10,CONTROL!H$9))))</f>
        <v>4805</v>
      </c>
      <c r="AE106" s="1">
        <f t="shared" si="7"/>
        <v>0</v>
      </c>
      <c r="AF106" s="19">
        <f t="shared" si="8"/>
        <v>0</v>
      </c>
      <c r="AG106" s="19">
        <f t="shared" si="9"/>
        <v>1</v>
      </c>
    </row>
    <row r="107" spans="1:37" x14ac:dyDescent="0.25">
      <c r="A107" s="7" t="s">
        <v>146</v>
      </c>
      <c r="B107" s="8">
        <v>112</v>
      </c>
      <c r="C107" s="8">
        <v>131</v>
      </c>
      <c r="D107" s="8">
        <v>236</v>
      </c>
      <c r="E107" s="9" t="s">
        <v>147</v>
      </c>
      <c r="F107" s="8">
        <v>34</v>
      </c>
      <c r="G107" s="9" t="s">
        <v>39</v>
      </c>
      <c r="H107" s="9" t="s">
        <v>39</v>
      </c>
      <c r="I107" s="8">
        <v>18</v>
      </c>
      <c r="J107" s="8">
        <v>4805</v>
      </c>
      <c r="K107" s="8">
        <v>0.24</v>
      </c>
      <c r="L107" s="8">
        <v>2</v>
      </c>
      <c r="M107" s="8">
        <v>0</v>
      </c>
      <c r="N107" s="9" t="s">
        <v>152</v>
      </c>
      <c r="O107" s="9" t="s">
        <v>388</v>
      </c>
      <c r="P107" s="9" t="s">
        <v>389</v>
      </c>
      <c r="Q107" s="9" t="s">
        <v>384</v>
      </c>
      <c r="R107" s="9" t="s">
        <v>158</v>
      </c>
      <c r="S107" s="8">
        <v>1138</v>
      </c>
      <c r="T107" s="8">
        <v>0</v>
      </c>
      <c r="U107" s="8">
        <v>0</v>
      </c>
      <c r="V107" s="8">
        <v>0</v>
      </c>
      <c r="W107" s="8">
        <v>297</v>
      </c>
      <c r="X107" s="8">
        <v>841</v>
      </c>
      <c r="Y107" s="8">
        <v>1138</v>
      </c>
      <c r="Z107" s="8">
        <v>0</v>
      </c>
      <c r="AA107" s="8">
        <v>0</v>
      </c>
      <c r="AB107" s="8">
        <v>30</v>
      </c>
      <c r="AC107" s="1" t="str">
        <f t="shared" si="6"/>
        <v>mobile</v>
      </c>
      <c r="AD107" s="1">
        <f>IF(I107=0,CONTROL!H$13,IF(I107&lt;=CONTROL!F$12,CONTROL!H$12,IF(I107&lt;=CONTROL!F$11,CONTROL!H$11,IF(I107&lt;=CONTROL!F$10,CONTROL!H$10,CONTROL!H$9))))</f>
        <v>4805</v>
      </c>
      <c r="AE107" s="1">
        <f t="shared" si="7"/>
        <v>1138</v>
      </c>
      <c r="AF107" s="19">
        <f t="shared" si="8"/>
        <v>0.23683662851196671</v>
      </c>
      <c r="AG107" s="19">
        <f t="shared" si="9"/>
        <v>0.23683662851196671</v>
      </c>
    </row>
    <row r="108" spans="1:37" x14ac:dyDescent="0.25">
      <c r="A108" s="7" t="s">
        <v>146</v>
      </c>
      <c r="B108" s="8">
        <v>111</v>
      </c>
      <c r="C108" s="8">
        <v>130</v>
      </c>
      <c r="D108" s="8">
        <v>233</v>
      </c>
      <c r="E108" s="9" t="s">
        <v>147</v>
      </c>
      <c r="F108" s="8">
        <v>34</v>
      </c>
      <c r="G108" s="9" t="s">
        <v>39</v>
      </c>
      <c r="H108" s="9" t="s">
        <v>39</v>
      </c>
      <c r="I108" s="8">
        <v>18</v>
      </c>
      <c r="J108" s="8">
        <v>4805</v>
      </c>
      <c r="K108" s="8">
        <v>0.28000000000000003</v>
      </c>
      <c r="L108" s="8">
        <v>2</v>
      </c>
      <c r="M108" s="8">
        <v>0</v>
      </c>
      <c r="N108" s="9" t="s">
        <v>152</v>
      </c>
      <c r="O108" s="9" t="s">
        <v>388</v>
      </c>
      <c r="P108" s="9" t="s">
        <v>390</v>
      </c>
      <c r="Q108" s="9" t="s">
        <v>391</v>
      </c>
      <c r="R108" s="9" t="s">
        <v>158</v>
      </c>
      <c r="S108" s="8">
        <v>1331</v>
      </c>
      <c r="T108" s="8">
        <v>0</v>
      </c>
      <c r="U108" s="8">
        <v>0</v>
      </c>
      <c r="V108" s="8">
        <v>0</v>
      </c>
      <c r="W108" s="8">
        <v>311</v>
      </c>
      <c r="X108" s="8">
        <v>1020</v>
      </c>
      <c r="Y108" s="8">
        <v>1331</v>
      </c>
      <c r="Z108" s="8">
        <v>0</v>
      </c>
      <c r="AA108" s="8">
        <v>0</v>
      </c>
      <c r="AB108" s="8">
        <v>30</v>
      </c>
      <c r="AC108" s="1" t="str">
        <f t="shared" si="6"/>
        <v>mobile</v>
      </c>
      <c r="AD108" s="1">
        <f>IF(I108=0,CONTROL!H$13,IF(I108&lt;=CONTROL!F$12,CONTROL!H$12,IF(I108&lt;=CONTROL!F$11,CONTROL!H$11,IF(I108&lt;=CONTROL!F$10,CONTROL!H$10,CONTROL!H$9))))</f>
        <v>4805</v>
      </c>
      <c r="AE108" s="1">
        <f t="shared" si="7"/>
        <v>1331</v>
      </c>
      <c r="AF108" s="19">
        <f t="shared" si="8"/>
        <v>0.27700312174817898</v>
      </c>
      <c r="AG108" s="19">
        <f t="shared" si="9"/>
        <v>0.27700312174817898</v>
      </c>
    </row>
    <row r="109" spans="1:37" x14ac:dyDescent="0.25">
      <c r="A109" s="7" t="s">
        <v>146</v>
      </c>
      <c r="B109" s="8">
        <v>64</v>
      </c>
      <c r="C109" s="8">
        <v>82</v>
      </c>
      <c r="D109" s="8">
        <v>118</v>
      </c>
      <c r="E109" s="9" t="s">
        <v>147</v>
      </c>
      <c r="F109" s="8">
        <v>34</v>
      </c>
      <c r="G109" s="9" t="s">
        <v>39</v>
      </c>
      <c r="H109" s="9" t="s">
        <v>39</v>
      </c>
      <c r="I109" s="8">
        <v>18</v>
      </c>
      <c r="J109" s="8">
        <v>4805</v>
      </c>
      <c r="K109" s="8">
        <v>1</v>
      </c>
      <c r="L109" s="8">
        <v>1</v>
      </c>
      <c r="M109" s="8">
        <v>1</v>
      </c>
      <c r="N109" s="9" t="s">
        <v>392</v>
      </c>
      <c r="O109" s="9" t="s">
        <v>388</v>
      </c>
      <c r="P109" s="9" t="s">
        <v>393</v>
      </c>
      <c r="Q109" s="9" t="s">
        <v>375</v>
      </c>
      <c r="R109" s="9" t="s">
        <v>394</v>
      </c>
      <c r="S109" s="8">
        <v>6486</v>
      </c>
      <c r="T109" s="8">
        <v>0</v>
      </c>
      <c r="U109" s="8">
        <v>0</v>
      </c>
      <c r="V109" s="8">
        <v>0</v>
      </c>
      <c r="W109" s="8">
        <v>1990</v>
      </c>
      <c r="X109" s="8">
        <v>4496</v>
      </c>
      <c r="Y109" s="8">
        <v>6486</v>
      </c>
      <c r="Z109" s="8">
        <v>0</v>
      </c>
      <c r="AA109" s="8">
        <v>0</v>
      </c>
      <c r="AB109" s="8">
        <v>30</v>
      </c>
      <c r="AC109" s="1" t="str">
        <f t="shared" si="6"/>
        <v>freestand</v>
      </c>
      <c r="AD109" s="1">
        <f>IF(I109=0,CONTROL!H$13,IF(I109&lt;=CONTROL!F$12,CONTROL!H$12,IF(I109&lt;=CONTROL!F$11,CONTROL!H$11,IF(I109&lt;=CONTROL!F$10,CONTROL!H$10,CONTROL!H$9))))</f>
        <v>4805</v>
      </c>
      <c r="AE109" s="1">
        <f t="shared" si="7"/>
        <v>6486</v>
      </c>
      <c r="AF109" s="19">
        <f t="shared" si="8"/>
        <v>1</v>
      </c>
      <c r="AG109" s="19">
        <f t="shared" si="9"/>
        <v>1</v>
      </c>
    </row>
    <row r="110" spans="1:37" x14ac:dyDescent="0.25">
      <c r="A110" s="7" t="s">
        <v>161</v>
      </c>
      <c r="B110" s="8">
        <v>124</v>
      </c>
      <c r="C110" s="8">
        <v>-99</v>
      </c>
      <c r="D110" s="8">
        <v>128</v>
      </c>
      <c r="E110" s="9" t="s">
        <v>162</v>
      </c>
      <c r="F110" s="8">
        <v>34</v>
      </c>
      <c r="G110" s="9" t="s">
        <v>39</v>
      </c>
      <c r="H110" s="9" t="s">
        <v>39</v>
      </c>
      <c r="I110" s="8">
        <v>18</v>
      </c>
      <c r="J110" s="8">
        <v>4805</v>
      </c>
      <c r="K110" s="8">
        <v>3</v>
      </c>
      <c r="L110" s="10"/>
      <c r="M110" s="8">
        <v>3</v>
      </c>
      <c r="N110" s="9" t="s">
        <v>395</v>
      </c>
      <c r="O110" s="9" t="s">
        <v>396</v>
      </c>
      <c r="P110" s="9" t="s">
        <v>159</v>
      </c>
      <c r="Q110" s="9" t="s">
        <v>159</v>
      </c>
      <c r="R110" s="9" t="s">
        <v>159</v>
      </c>
      <c r="S110" s="8">
        <v>11637</v>
      </c>
      <c r="T110" s="8">
        <v>2387</v>
      </c>
      <c r="U110" s="8">
        <v>4343</v>
      </c>
      <c r="V110" s="8">
        <v>6730</v>
      </c>
      <c r="W110" s="8">
        <v>1427</v>
      </c>
      <c r="X110" s="8">
        <v>3480</v>
      </c>
      <c r="Y110" s="8">
        <v>4907</v>
      </c>
      <c r="Z110" s="10"/>
      <c r="AA110" s="8">
        <v>0</v>
      </c>
      <c r="AB110" s="8">
        <v>30</v>
      </c>
      <c r="AC110" s="1" t="str">
        <f t="shared" si="6"/>
        <v>hospital</v>
      </c>
      <c r="AD110" s="1">
        <f>IF(I110=0,CONTROL!H$13,IF(I110&lt;=CONTROL!F$12,CONTROL!H$12,IF(I110&lt;=CONTROL!F$11,CONTROL!H$11,IF(I110&lt;=CONTROL!F$10,CONTROL!H$10,CONTROL!H$9))))</f>
        <v>4805</v>
      </c>
      <c r="AE110" s="1">
        <f t="shared" si="7"/>
        <v>11637</v>
      </c>
      <c r="AF110" s="19">
        <f t="shared" si="8"/>
        <v>1</v>
      </c>
      <c r="AG110" s="19">
        <f t="shared" si="9"/>
        <v>3</v>
      </c>
    </row>
    <row r="111" spans="1:37" x14ac:dyDescent="0.25">
      <c r="A111" s="7" t="s">
        <v>161</v>
      </c>
      <c r="B111" s="8">
        <v>124</v>
      </c>
      <c r="C111" s="8">
        <v>-99</v>
      </c>
      <c r="D111" s="8">
        <v>175</v>
      </c>
      <c r="E111" s="9" t="s">
        <v>162</v>
      </c>
      <c r="F111" s="8">
        <v>34</v>
      </c>
      <c r="G111" s="9" t="s">
        <v>39</v>
      </c>
      <c r="H111" s="9" t="s">
        <v>39</v>
      </c>
      <c r="I111" s="8">
        <v>18</v>
      </c>
      <c r="J111" s="8">
        <v>4805</v>
      </c>
      <c r="K111" s="8">
        <v>2</v>
      </c>
      <c r="L111" s="10"/>
      <c r="M111" s="8">
        <v>2</v>
      </c>
      <c r="N111" s="9" t="s">
        <v>397</v>
      </c>
      <c r="O111" s="9" t="s">
        <v>398</v>
      </c>
      <c r="P111" s="9" t="s">
        <v>159</v>
      </c>
      <c r="Q111" s="9" t="s">
        <v>159</v>
      </c>
      <c r="R111" s="9" t="s">
        <v>159</v>
      </c>
      <c r="S111" s="8">
        <v>8048</v>
      </c>
      <c r="T111" s="8">
        <v>0</v>
      </c>
      <c r="U111" s="8">
        <v>0</v>
      </c>
      <c r="V111" s="8">
        <v>0</v>
      </c>
      <c r="W111" s="8">
        <v>3677</v>
      </c>
      <c r="X111" s="8">
        <v>4371</v>
      </c>
      <c r="Y111" s="8">
        <v>8048</v>
      </c>
      <c r="Z111" s="10"/>
      <c r="AA111" s="8">
        <v>0</v>
      </c>
      <c r="AB111" s="8">
        <v>30</v>
      </c>
      <c r="AC111" s="1" t="str">
        <f t="shared" si="6"/>
        <v>hospital</v>
      </c>
      <c r="AD111" s="1">
        <f>IF(I111=0,CONTROL!H$13,IF(I111&lt;=CONTROL!F$12,CONTROL!H$12,IF(I111&lt;=CONTROL!F$11,CONTROL!H$11,IF(I111&lt;=CONTROL!F$10,CONTROL!H$10,CONTROL!H$9))))</f>
        <v>4805</v>
      </c>
      <c r="AE111" s="1">
        <f t="shared" si="7"/>
        <v>8048</v>
      </c>
      <c r="AF111" s="19">
        <f t="shared" si="8"/>
        <v>1</v>
      </c>
      <c r="AG111" s="19">
        <f t="shared" si="9"/>
        <v>2</v>
      </c>
    </row>
    <row r="112" spans="1:37" x14ac:dyDescent="0.25">
      <c r="A112" s="7" t="s">
        <v>161</v>
      </c>
      <c r="B112" s="8">
        <v>124</v>
      </c>
      <c r="C112" s="8">
        <v>-99</v>
      </c>
      <c r="D112" s="8">
        <v>281</v>
      </c>
      <c r="E112" s="9" t="s">
        <v>162</v>
      </c>
      <c r="F112" s="8">
        <v>34</v>
      </c>
      <c r="G112" s="9" t="s">
        <v>39</v>
      </c>
      <c r="H112" s="9" t="s">
        <v>39</v>
      </c>
      <c r="I112" s="8">
        <v>18</v>
      </c>
      <c r="J112" s="8">
        <v>4805</v>
      </c>
      <c r="K112" s="8">
        <v>1</v>
      </c>
      <c r="L112" s="10"/>
      <c r="M112" s="8">
        <v>1</v>
      </c>
      <c r="N112" s="9" t="s">
        <v>159</v>
      </c>
      <c r="O112" s="9" t="s">
        <v>399</v>
      </c>
      <c r="P112" s="9" t="s">
        <v>159</v>
      </c>
      <c r="Q112" s="9" t="s">
        <v>159</v>
      </c>
      <c r="R112" s="9" t="s">
        <v>159</v>
      </c>
      <c r="S112" s="8">
        <v>1554</v>
      </c>
      <c r="T112" s="8">
        <v>19</v>
      </c>
      <c r="U112" s="8">
        <v>18</v>
      </c>
      <c r="V112" s="8">
        <v>37</v>
      </c>
      <c r="W112" s="8">
        <v>336</v>
      </c>
      <c r="X112" s="8">
        <v>1181</v>
      </c>
      <c r="Y112" s="8">
        <v>1517</v>
      </c>
      <c r="Z112" s="10"/>
      <c r="AA112" s="8">
        <v>0</v>
      </c>
      <c r="AB112" s="8">
        <v>30</v>
      </c>
      <c r="AC112" s="1" t="str">
        <f t="shared" si="6"/>
        <v>hospital</v>
      </c>
      <c r="AD112" s="1">
        <f>IF(I112=0,CONTROL!H$13,IF(I112&lt;=CONTROL!F$12,CONTROL!H$12,IF(I112&lt;=CONTROL!F$11,CONTROL!H$11,IF(I112&lt;=CONTROL!F$10,CONTROL!H$10,CONTROL!H$9))))</f>
        <v>4805</v>
      </c>
      <c r="AE112" s="1">
        <f t="shared" si="7"/>
        <v>1554</v>
      </c>
      <c r="AF112" s="19">
        <f t="shared" si="8"/>
        <v>0.32341311134235173</v>
      </c>
      <c r="AG112" s="19">
        <f t="shared" si="9"/>
        <v>1</v>
      </c>
    </row>
    <row r="113" spans="1:33" x14ac:dyDescent="0.25">
      <c r="A113" s="7" t="s">
        <v>161</v>
      </c>
      <c r="B113" s="8">
        <v>124</v>
      </c>
      <c r="C113" s="8">
        <v>-99</v>
      </c>
      <c r="D113" s="8">
        <v>282</v>
      </c>
      <c r="E113" s="9" t="s">
        <v>162</v>
      </c>
      <c r="F113" s="8">
        <v>34</v>
      </c>
      <c r="G113" s="9" t="s">
        <v>39</v>
      </c>
      <c r="H113" s="9" t="s">
        <v>39</v>
      </c>
      <c r="I113" s="8">
        <v>18</v>
      </c>
      <c r="J113" s="8">
        <v>4805</v>
      </c>
      <c r="K113" s="8">
        <v>1</v>
      </c>
      <c r="L113" s="10"/>
      <c r="M113" s="8">
        <v>1</v>
      </c>
      <c r="N113" s="9" t="s">
        <v>159</v>
      </c>
      <c r="O113" s="9" t="s">
        <v>400</v>
      </c>
      <c r="P113" s="9" t="s">
        <v>159</v>
      </c>
      <c r="Q113" s="9" t="s">
        <v>159</v>
      </c>
      <c r="R113" s="9" t="s">
        <v>159</v>
      </c>
      <c r="S113" s="8">
        <v>2039</v>
      </c>
      <c r="T113" s="8">
        <v>0</v>
      </c>
      <c r="U113" s="8">
        <v>0</v>
      </c>
      <c r="V113" s="8">
        <v>0</v>
      </c>
      <c r="W113" s="8">
        <v>519</v>
      </c>
      <c r="X113" s="8">
        <v>1520</v>
      </c>
      <c r="Y113" s="8">
        <v>2039</v>
      </c>
      <c r="Z113" s="10"/>
      <c r="AA113" s="8">
        <v>0</v>
      </c>
      <c r="AB113" s="8">
        <v>30</v>
      </c>
      <c r="AC113" s="1" t="str">
        <f t="shared" si="6"/>
        <v>hospital</v>
      </c>
      <c r="AD113" s="1">
        <f>IF(I113=0,CONTROL!H$13,IF(I113&lt;=CONTROL!F$12,CONTROL!H$12,IF(I113&lt;=CONTROL!F$11,CONTROL!H$11,IF(I113&lt;=CONTROL!F$10,CONTROL!H$10,CONTROL!H$9))))</f>
        <v>4805</v>
      </c>
      <c r="AE113" s="1">
        <f t="shared" si="7"/>
        <v>2039</v>
      </c>
      <c r="AF113" s="19">
        <f t="shared" si="8"/>
        <v>0.42434963579604579</v>
      </c>
      <c r="AG113" s="19">
        <f t="shared" si="9"/>
        <v>1</v>
      </c>
    </row>
    <row r="114" spans="1:33" x14ac:dyDescent="0.25">
      <c r="A114" s="7" t="s">
        <v>161</v>
      </c>
      <c r="B114" s="8">
        <v>124</v>
      </c>
      <c r="C114" s="8">
        <v>-99</v>
      </c>
      <c r="D114" s="8">
        <v>308</v>
      </c>
      <c r="E114" s="9" t="s">
        <v>165</v>
      </c>
      <c r="F114" s="8">
        <v>34</v>
      </c>
      <c r="G114" s="9" t="s">
        <v>39</v>
      </c>
      <c r="H114" s="9" t="s">
        <v>39</v>
      </c>
      <c r="I114" s="8">
        <v>18</v>
      </c>
      <c r="J114" s="8">
        <v>4805</v>
      </c>
      <c r="K114" s="8">
        <v>0.37</v>
      </c>
      <c r="L114" s="8">
        <v>2</v>
      </c>
      <c r="M114" s="8">
        <v>0</v>
      </c>
      <c r="N114" s="9" t="s">
        <v>159</v>
      </c>
      <c r="O114" s="9" t="s">
        <v>401</v>
      </c>
      <c r="P114" s="9" t="s">
        <v>159</v>
      </c>
      <c r="Q114" s="9" t="s">
        <v>159</v>
      </c>
      <c r="R114" s="9" t="s">
        <v>159</v>
      </c>
      <c r="S114" s="8">
        <v>1768</v>
      </c>
      <c r="T114" s="8">
        <v>0</v>
      </c>
      <c r="U114" s="8">
        <v>0</v>
      </c>
      <c r="V114" s="8">
        <v>0</v>
      </c>
      <c r="W114" s="8">
        <v>450</v>
      </c>
      <c r="X114" s="8">
        <v>1318</v>
      </c>
      <c r="Y114" s="8">
        <v>1768</v>
      </c>
      <c r="Z114" s="8">
        <v>0</v>
      </c>
      <c r="AA114" s="8">
        <v>0</v>
      </c>
      <c r="AB114" s="8">
        <v>30</v>
      </c>
      <c r="AC114" s="1" t="str">
        <f t="shared" si="6"/>
        <v>mobile</v>
      </c>
      <c r="AD114" s="1">
        <f>IF(I114=0,CONTROL!H$13,IF(I114&lt;=CONTROL!F$12,CONTROL!H$12,IF(I114&lt;=CONTROL!F$11,CONTROL!H$11,IF(I114&lt;=CONTROL!F$10,CONTROL!H$10,CONTROL!H$9))))</f>
        <v>4805</v>
      </c>
      <c r="AE114" s="1">
        <f t="shared" si="7"/>
        <v>1768</v>
      </c>
      <c r="AF114" s="19">
        <f t="shared" si="8"/>
        <v>0.36795005202913633</v>
      </c>
      <c r="AG114" s="19">
        <f t="shared" si="9"/>
        <v>0.36795005202913633</v>
      </c>
    </row>
    <row r="115" spans="1:33" x14ac:dyDescent="0.25">
      <c r="A115" s="7" t="s">
        <v>146</v>
      </c>
      <c r="B115" s="8">
        <v>164</v>
      </c>
      <c r="C115" s="8">
        <v>198</v>
      </c>
      <c r="D115" s="8">
        <v>445</v>
      </c>
      <c r="E115" s="9" t="s">
        <v>147</v>
      </c>
      <c r="F115" s="8">
        <v>34</v>
      </c>
      <c r="G115" s="9" t="s">
        <v>39</v>
      </c>
      <c r="H115" s="9" t="s">
        <v>39</v>
      </c>
      <c r="I115" s="8">
        <v>18</v>
      </c>
      <c r="J115" s="8">
        <v>4805</v>
      </c>
      <c r="K115" s="8">
        <v>1</v>
      </c>
      <c r="L115" s="8">
        <v>1</v>
      </c>
      <c r="M115" s="8">
        <v>1</v>
      </c>
      <c r="N115" s="9" t="s">
        <v>402</v>
      </c>
      <c r="O115" s="9" t="s">
        <v>373</v>
      </c>
      <c r="P115" s="9" t="s">
        <v>374</v>
      </c>
      <c r="Q115" s="9" t="s">
        <v>403</v>
      </c>
      <c r="R115" s="9" t="s">
        <v>373</v>
      </c>
      <c r="S115" s="8">
        <v>5817</v>
      </c>
      <c r="T115" s="8">
        <v>0</v>
      </c>
      <c r="U115" s="8">
        <v>0</v>
      </c>
      <c r="V115" s="8">
        <v>0</v>
      </c>
      <c r="W115" s="8">
        <v>1289</v>
      </c>
      <c r="X115" s="8">
        <v>4528</v>
      </c>
      <c r="Y115" s="8">
        <v>5817</v>
      </c>
      <c r="Z115" s="8">
        <v>0</v>
      </c>
      <c r="AA115" s="8">
        <v>0</v>
      </c>
      <c r="AB115" s="8">
        <v>30</v>
      </c>
      <c r="AC115" s="1" t="str">
        <f t="shared" si="6"/>
        <v>freestand</v>
      </c>
      <c r="AD115" s="1">
        <f>IF(I115=0,CONTROL!H$13,IF(I115&lt;=CONTROL!F$12,CONTROL!H$12,IF(I115&lt;=CONTROL!F$11,CONTROL!H$11,IF(I115&lt;=CONTROL!F$10,CONTROL!H$10,CONTROL!H$9))))</f>
        <v>4805</v>
      </c>
      <c r="AE115" s="1">
        <f t="shared" si="7"/>
        <v>5817</v>
      </c>
      <c r="AF115" s="19">
        <f t="shared" si="8"/>
        <v>1</v>
      </c>
      <c r="AG115" s="19">
        <f t="shared" si="9"/>
        <v>1</v>
      </c>
    </row>
    <row r="116" spans="1:33" x14ac:dyDescent="0.25">
      <c r="A116" s="7" t="s">
        <v>161</v>
      </c>
      <c r="B116" s="8">
        <v>124</v>
      </c>
      <c r="C116" s="8">
        <v>-99</v>
      </c>
      <c r="D116" s="8">
        <v>194</v>
      </c>
      <c r="E116" s="9" t="s">
        <v>162</v>
      </c>
      <c r="F116" s="8">
        <v>34</v>
      </c>
      <c r="G116" s="9" t="s">
        <v>39</v>
      </c>
      <c r="H116" s="9" t="s">
        <v>39</v>
      </c>
      <c r="I116" s="8">
        <v>18</v>
      </c>
      <c r="J116" s="8">
        <v>4805</v>
      </c>
      <c r="K116" s="8">
        <v>1</v>
      </c>
      <c r="L116" s="10"/>
      <c r="M116" s="8">
        <v>1</v>
      </c>
      <c r="N116" s="9" t="s">
        <v>159</v>
      </c>
      <c r="O116" s="9" t="s">
        <v>404</v>
      </c>
      <c r="P116" s="9" t="s">
        <v>159</v>
      </c>
      <c r="Q116" s="9" t="s">
        <v>159</v>
      </c>
      <c r="R116" s="9" t="s">
        <v>159</v>
      </c>
      <c r="S116" s="8">
        <v>1392</v>
      </c>
      <c r="T116" s="8">
        <v>63</v>
      </c>
      <c r="U116" s="8">
        <v>164</v>
      </c>
      <c r="V116" s="8">
        <v>227</v>
      </c>
      <c r="W116" s="8">
        <v>354</v>
      </c>
      <c r="X116" s="8">
        <v>811</v>
      </c>
      <c r="Y116" s="8">
        <v>1165</v>
      </c>
      <c r="Z116" s="10"/>
      <c r="AA116" s="8">
        <v>0</v>
      </c>
      <c r="AB116" s="8">
        <v>30</v>
      </c>
      <c r="AC116" s="1" t="str">
        <f t="shared" si="6"/>
        <v>hospital</v>
      </c>
      <c r="AD116" s="1">
        <f>IF(I116=0,CONTROL!H$13,IF(I116&lt;=CONTROL!F$12,CONTROL!H$12,IF(I116&lt;=CONTROL!F$11,CONTROL!H$11,IF(I116&lt;=CONTROL!F$10,CONTROL!H$10,CONTROL!H$9))))</f>
        <v>4805</v>
      </c>
      <c r="AE116" s="1">
        <f t="shared" si="7"/>
        <v>1392</v>
      </c>
      <c r="AF116" s="19">
        <f t="shared" si="8"/>
        <v>0.28969823100936526</v>
      </c>
      <c r="AG116" s="19">
        <f t="shared" si="9"/>
        <v>1</v>
      </c>
    </row>
    <row r="117" spans="1:33" x14ac:dyDescent="0.25">
      <c r="A117" s="7" t="s">
        <v>159</v>
      </c>
      <c r="B117" s="10"/>
      <c r="C117" s="10"/>
      <c r="D117" s="10"/>
      <c r="E117" s="9" t="s">
        <v>159</v>
      </c>
      <c r="F117" s="10"/>
      <c r="G117" s="9" t="s">
        <v>40</v>
      </c>
      <c r="H117" s="9" t="s">
        <v>40</v>
      </c>
      <c r="I117" s="10"/>
      <c r="J117" s="8">
        <v>1716</v>
      </c>
      <c r="K117" s="10"/>
      <c r="L117" s="10"/>
      <c r="M117" s="10"/>
      <c r="N117" s="9" t="s">
        <v>159</v>
      </c>
      <c r="O117" s="9" t="s">
        <v>159</v>
      </c>
      <c r="P117" s="9" t="s">
        <v>159</v>
      </c>
      <c r="Q117" s="9" t="s">
        <v>159</v>
      </c>
      <c r="R117" s="9" t="s">
        <v>159</v>
      </c>
      <c r="S117" s="10"/>
      <c r="T117" s="10"/>
      <c r="U117" s="10"/>
      <c r="V117" s="10"/>
      <c r="W117" s="10"/>
      <c r="X117" s="10"/>
      <c r="Y117" s="10"/>
      <c r="Z117" s="10"/>
      <c r="AA117" s="10"/>
      <c r="AB117" s="8">
        <v>31</v>
      </c>
      <c r="AC117" s="1" t="str">
        <f t="shared" si="6"/>
        <v>no service</v>
      </c>
      <c r="AD117" s="1">
        <f>IF(I117=0,CONTROL!H$13,IF(I117&lt;=CONTROL!F$12,CONTROL!H$12,IF(I117&lt;=CONTROL!F$11,CONTROL!H$11,IF(I117&lt;=CONTROL!F$10,CONTROL!H$10,CONTROL!H$9))))</f>
        <v>1716</v>
      </c>
      <c r="AE117" s="1">
        <f t="shared" si="7"/>
        <v>0</v>
      </c>
      <c r="AF117" s="19">
        <f t="shared" si="8"/>
        <v>0</v>
      </c>
      <c r="AG117" s="19">
        <f t="shared" si="9"/>
        <v>0</v>
      </c>
    </row>
    <row r="118" spans="1:33" x14ac:dyDescent="0.25">
      <c r="A118" s="7" t="s">
        <v>161</v>
      </c>
      <c r="B118" s="8">
        <v>87</v>
      </c>
      <c r="C118" s="8">
        <v>-99</v>
      </c>
      <c r="D118" s="8">
        <v>86</v>
      </c>
      <c r="E118" s="9" t="s">
        <v>162</v>
      </c>
      <c r="F118" s="8">
        <v>36</v>
      </c>
      <c r="G118" s="9" t="s">
        <v>41</v>
      </c>
      <c r="H118" s="9" t="s">
        <v>41</v>
      </c>
      <c r="I118" s="8">
        <v>5</v>
      </c>
      <c r="J118" s="8">
        <v>4805</v>
      </c>
      <c r="K118" s="8">
        <v>1</v>
      </c>
      <c r="L118" s="10"/>
      <c r="M118" s="8">
        <v>1</v>
      </c>
      <c r="N118" s="9" t="s">
        <v>159</v>
      </c>
      <c r="O118" s="9" t="s">
        <v>405</v>
      </c>
      <c r="P118" s="9" t="s">
        <v>159</v>
      </c>
      <c r="Q118" s="9" t="s">
        <v>159</v>
      </c>
      <c r="R118" s="9" t="s">
        <v>159</v>
      </c>
      <c r="S118" s="8">
        <v>2702</v>
      </c>
      <c r="T118" s="8">
        <v>0</v>
      </c>
      <c r="U118" s="8">
        <v>0</v>
      </c>
      <c r="V118" s="8">
        <v>0</v>
      </c>
      <c r="W118" s="8">
        <v>1299</v>
      </c>
      <c r="X118" s="8">
        <v>1403</v>
      </c>
      <c r="Y118" s="8">
        <v>2702</v>
      </c>
      <c r="Z118" s="10"/>
      <c r="AA118" s="8">
        <v>0</v>
      </c>
      <c r="AB118" s="8">
        <v>32</v>
      </c>
      <c r="AC118" s="1" t="str">
        <f t="shared" si="6"/>
        <v>hospital</v>
      </c>
      <c r="AD118" s="1">
        <f>IF(I118=0,CONTROL!H$13,IF(I118&lt;=CONTROL!F$12,CONTROL!H$12,IF(I118&lt;=CONTROL!F$11,CONTROL!H$11,IF(I118&lt;=CONTROL!F$10,CONTROL!H$10,CONTROL!H$9))))</f>
        <v>4462</v>
      </c>
      <c r="AE118" s="1">
        <f t="shared" si="7"/>
        <v>2702</v>
      </c>
      <c r="AF118" s="19">
        <f t="shared" si="8"/>
        <v>0.6055580457194083</v>
      </c>
      <c r="AG118" s="19">
        <f t="shared" si="9"/>
        <v>1</v>
      </c>
    </row>
    <row r="119" spans="1:33" x14ac:dyDescent="0.25">
      <c r="A119" s="7" t="s">
        <v>146</v>
      </c>
      <c r="B119" s="8">
        <v>106</v>
      </c>
      <c r="C119" s="8">
        <v>125</v>
      </c>
      <c r="D119" s="8">
        <v>219</v>
      </c>
      <c r="E119" s="9" t="s">
        <v>147</v>
      </c>
      <c r="F119" s="8">
        <v>36</v>
      </c>
      <c r="G119" s="9" t="s">
        <v>41</v>
      </c>
      <c r="H119" s="9" t="s">
        <v>41</v>
      </c>
      <c r="I119" s="8">
        <v>5</v>
      </c>
      <c r="J119" s="8">
        <v>4805</v>
      </c>
      <c r="K119" s="8">
        <v>0.09</v>
      </c>
      <c r="L119" s="8">
        <v>2</v>
      </c>
      <c r="M119" s="8">
        <v>0</v>
      </c>
      <c r="N119" s="9" t="s">
        <v>152</v>
      </c>
      <c r="O119" s="9" t="s">
        <v>406</v>
      </c>
      <c r="P119" s="9" t="s">
        <v>407</v>
      </c>
      <c r="Q119" s="9" t="s">
        <v>408</v>
      </c>
      <c r="R119" s="9" t="s">
        <v>155</v>
      </c>
      <c r="S119" s="8">
        <v>449</v>
      </c>
      <c r="T119" s="8">
        <v>0</v>
      </c>
      <c r="U119" s="8">
        <v>0</v>
      </c>
      <c r="V119" s="8">
        <v>0</v>
      </c>
      <c r="W119" s="8">
        <v>104</v>
      </c>
      <c r="X119" s="8">
        <v>345</v>
      </c>
      <c r="Y119" s="8">
        <v>449</v>
      </c>
      <c r="Z119" s="8">
        <v>0</v>
      </c>
      <c r="AA119" s="8">
        <v>0</v>
      </c>
      <c r="AB119" s="8">
        <v>32</v>
      </c>
      <c r="AC119" s="1" t="str">
        <f t="shared" si="6"/>
        <v>mobile</v>
      </c>
      <c r="AD119" s="1">
        <f>IF(I119=0,CONTROL!H$13,IF(I119&lt;=CONTROL!F$12,CONTROL!H$12,IF(I119&lt;=CONTROL!F$11,CONTROL!H$11,IF(I119&lt;=CONTROL!F$10,CONTROL!H$10,CONTROL!H$9))))</f>
        <v>4462</v>
      </c>
      <c r="AE119" s="1">
        <f t="shared" si="7"/>
        <v>449</v>
      </c>
      <c r="AF119" s="19">
        <f t="shared" si="8"/>
        <v>0.10062752129090094</v>
      </c>
      <c r="AG119" s="19">
        <f t="shared" si="9"/>
        <v>0.10062752129090094</v>
      </c>
    </row>
    <row r="120" spans="1:33" x14ac:dyDescent="0.25">
      <c r="A120" s="7" t="s">
        <v>146</v>
      </c>
      <c r="B120" s="8">
        <v>102</v>
      </c>
      <c r="C120" s="8">
        <v>121</v>
      </c>
      <c r="D120" s="8">
        <v>208</v>
      </c>
      <c r="E120" s="9" t="s">
        <v>147</v>
      </c>
      <c r="F120" s="8">
        <v>36</v>
      </c>
      <c r="G120" s="9" t="s">
        <v>41</v>
      </c>
      <c r="H120" s="9" t="s">
        <v>41</v>
      </c>
      <c r="I120" s="8">
        <v>5</v>
      </c>
      <c r="J120" s="8">
        <v>4805</v>
      </c>
      <c r="K120" s="8">
        <v>0.09</v>
      </c>
      <c r="L120" s="8">
        <v>2</v>
      </c>
      <c r="M120" s="8">
        <v>0</v>
      </c>
      <c r="N120" s="9" t="s">
        <v>152</v>
      </c>
      <c r="O120" s="9" t="s">
        <v>409</v>
      </c>
      <c r="P120" s="9" t="s">
        <v>407</v>
      </c>
      <c r="Q120" s="9" t="s">
        <v>408</v>
      </c>
      <c r="R120" s="9" t="s">
        <v>263</v>
      </c>
      <c r="S120" s="8">
        <v>424</v>
      </c>
      <c r="T120" s="8">
        <v>0</v>
      </c>
      <c r="U120" s="8">
        <v>0</v>
      </c>
      <c r="V120" s="8">
        <v>0</v>
      </c>
      <c r="W120" s="8">
        <v>30</v>
      </c>
      <c r="X120" s="8">
        <v>394</v>
      </c>
      <c r="Y120" s="8">
        <v>424</v>
      </c>
      <c r="Z120" s="8">
        <v>0</v>
      </c>
      <c r="AA120" s="8">
        <v>0</v>
      </c>
      <c r="AB120" s="8">
        <v>32</v>
      </c>
      <c r="AC120" s="1" t="str">
        <f t="shared" si="6"/>
        <v>mobile</v>
      </c>
      <c r="AD120" s="1">
        <f>IF(I120=0,CONTROL!H$13,IF(I120&lt;=CONTROL!F$12,CONTROL!H$12,IF(I120&lt;=CONTROL!F$11,CONTROL!H$11,IF(I120&lt;=CONTROL!F$10,CONTROL!H$10,CONTROL!H$9))))</f>
        <v>4462</v>
      </c>
      <c r="AE120" s="1">
        <f t="shared" si="7"/>
        <v>424</v>
      </c>
      <c r="AF120" s="19">
        <f t="shared" si="8"/>
        <v>9.5024652622142533E-2</v>
      </c>
      <c r="AG120" s="19">
        <f t="shared" si="9"/>
        <v>9.5024652622142533E-2</v>
      </c>
    </row>
    <row r="121" spans="1:33" x14ac:dyDescent="0.25">
      <c r="A121" s="7" t="s">
        <v>146</v>
      </c>
      <c r="B121" s="8">
        <v>76</v>
      </c>
      <c r="C121" s="8">
        <v>93</v>
      </c>
      <c r="D121" s="8">
        <v>139</v>
      </c>
      <c r="E121" s="9" t="s">
        <v>147</v>
      </c>
      <c r="F121" s="8">
        <v>36</v>
      </c>
      <c r="G121" s="9" t="s">
        <v>41</v>
      </c>
      <c r="H121" s="9" t="s">
        <v>41</v>
      </c>
      <c r="I121" s="8">
        <v>5</v>
      </c>
      <c r="J121" s="8">
        <v>4805</v>
      </c>
      <c r="K121" s="8">
        <v>0.06</v>
      </c>
      <c r="L121" s="8">
        <v>2</v>
      </c>
      <c r="M121" s="8">
        <v>0</v>
      </c>
      <c r="N121" s="9" t="s">
        <v>410</v>
      </c>
      <c r="O121" s="9" t="s">
        <v>411</v>
      </c>
      <c r="P121" s="9" t="s">
        <v>412</v>
      </c>
      <c r="Q121" s="9" t="s">
        <v>413</v>
      </c>
      <c r="R121" s="9" t="s">
        <v>414</v>
      </c>
      <c r="S121" s="8">
        <v>271</v>
      </c>
      <c r="T121" s="8">
        <v>0</v>
      </c>
      <c r="U121" s="8">
        <v>0</v>
      </c>
      <c r="V121" s="8">
        <v>0</v>
      </c>
      <c r="W121" s="8">
        <v>116</v>
      </c>
      <c r="X121" s="8">
        <v>155</v>
      </c>
      <c r="Y121" s="8">
        <v>271</v>
      </c>
      <c r="Z121" s="8">
        <v>0</v>
      </c>
      <c r="AA121" s="8">
        <v>0</v>
      </c>
      <c r="AB121" s="8">
        <v>32</v>
      </c>
      <c r="AC121" s="1" t="str">
        <f t="shared" si="6"/>
        <v>mobile</v>
      </c>
      <c r="AD121" s="1">
        <f>IF(I121=0,CONTROL!H$13,IF(I121&lt;=CONTROL!F$12,CONTROL!H$12,IF(I121&lt;=CONTROL!F$11,CONTROL!H$11,IF(I121&lt;=CONTROL!F$10,CONTROL!H$10,CONTROL!H$9))))</f>
        <v>4462</v>
      </c>
      <c r="AE121" s="1">
        <f t="shared" si="7"/>
        <v>271</v>
      </c>
      <c r="AF121" s="19">
        <f t="shared" si="8"/>
        <v>6.0735096369341102E-2</v>
      </c>
      <c r="AG121" s="19">
        <f t="shared" si="9"/>
        <v>6.0735096369341102E-2</v>
      </c>
    </row>
    <row r="122" spans="1:33" x14ac:dyDescent="0.25">
      <c r="A122" s="7" t="s">
        <v>146</v>
      </c>
      <c r="B122" s="8">
        <v>84</v>
      </c>
      <c r="C122" s="8">
        <v>101</v>
      </c>
      <c r="D122" s="8">
        <v>157</v>
      </c>
      <c r="E122" s="9" t="s">
        <v>147</v>
      </c>
      <c r="F122" s="8">
        <v>36</v>
      </c>
      <c r="G122" s="9" t="s">
        <v>41</v>
      </c>
      <c r="H122" s="9" t="s">
        <v>41</v>
      </c>
      <c r="I122" s="8">
        <v>5</v>
      </c>
      <c r="J122" s="8">
        <v>4805</v>
      </c>
      <c r="K122" s="8">
        <v>0.28000000000000003</v>
      </c>
      <c r="L122" s="8">
        <v>2</v>
      </c>
      <c r="M122" s="8">
        <v>0</v>
      </c>
      <c r="N122" s="9" t="s">
        <v>415</v>
      </c>
      <c r="O122" s="9" t="s">
        <v>416</v>
      </c>
      <c r="P122" s="9" t="s">
        <v>417</v>
      </c>
      <c r="Q122" s="9" t="s">
        <v>408</v>
      </c>
      <c r="R122" s="9" t="s">
        <v>198</v>
      </c>
      <c r="S122" s="8">
        <v>1329</v>
      </c>
      <c r="T122" s="8">
        <v>0</v>
      </c>
      <c r="U122" s="8">
        <v>0</v>
      </c>
      <c r="V122" s="8">
        <v>0</v>
      </c>
      <c r="W122" s="8">
        <v>111</v>
      </c>
      <c r="X122" s="8">
        <v>1218</v>
      </c>
      <c r="Y122" s="8">
        <v>1329</v>
      </c>
      <c r="Z122" s="8">
        <v>0</v>
      </c>
      <c r="AA122" s="8">
        <v>0</v>
      </c>
      <c r="AB122" s="8">
        <v>32</v>
      </c>
      <c r="AC122" s="1" t="str">
        <f t="shared" si="6"/>
        <v>mobile</v>
      </c>
      <c r="AD122" s="1">
        <f>IF(I122=0,CONTROL!H$13,IF(I122&lt;=CONTROL!F$12,CONTROL!H$12,IF(I122&lt;=CONTROL!F$11,CONTROL!H$11,IF(I122&lt;=CONTROL!F$10,CONTROL!H$10,CONTROL!H$9))))</f>
        <v>4462</v>
      </c>
      <c r="AE122" s="1">
        <f t="shared" si="7"/>
        <v>1329</v>
      </c>
      <c r="AF122" s="19">
        <f t="shared" si="8"/>
        <v>0.29784849843119676</v>
      </c>
      <c r="AG122" s="19">
        <f t="shared" si="9"/>
        <v>0.29784849843119676</v>
      </c>
    </row>
    <row r="123" spans="1:33" x14ac:dyDescent="0.25">
      <c r="A123" s="7" t="s">
        <v>146</v>
      </c>
      <c r="B123" s="8">
        <v>76</v>
      </c>
      <c r="C123" s="8">
        <v>93</v>
      </c>
      <c r="D123" s="8">
        <v>138</v>
      </c>
      <c r="E123" s="9" t="s">
        <v>147</v>
      </c>
      <c r="F123" s="8">
        <v>36</v>
      </c>
      <c r="G123" s="9" t="s">
        <v>41</v>
      </c>
      <c r="H123" s="9" t="s">
        <v>41</v>
      </c>
      <c r="I123" s="8">
        <v>5</v>
      </c>
      <c r="J123" s="8">
        <v>4805</v>
      </c>
      <c r="K123" s="8">
        <v>0.31</v>
      </c>
      <c r="L123" s="8">
        <v>2</v>
      </c>
      <c r="M123" s="8">
        <v>0</v>
      </c>
      <c r="N123" s="9" t="s">
        <v>410</v>
      </c>
      <c r="O123" s="9" t="s">
        <v>411</v>
      </c>
      <c r="P123" s="9" t="s">
        <v>418</v>
      </c>
      <c r="Q123" s="9" t="s">
        <v>408</v>
      </c>
      <c r="R123" s="9" t="s">
        <v>414</v>
      </c>
      <c r="S123" s="8">
        <v>1477</v>
      </c>
      <c r="T123" s="8">
        <v>0</v>
      </c>
      <c r="U123" s="8">
        <v>0</v>
      </c>
      <c r="V123" s="8">
        <v>0</v>
      </c>
      <c r="W123" s="8">
        <v>522</v>
      </c>
      <c r="X123" s="8">
        <v>955</v>
      </c>
      <c r="Y123" s="8">
        <v>1477</v>
      </c>
      <c r="Z123" s="8">
        <v>0</v>
      </c>
      <c r="AA123" s="8">
        <v>0</v>
      </c>
      <c r="AB123" s="8">
        <v>32</v>
      </c>
      <c r="AC123" s="1" t="str">
        <f t="shared" si="6"/>
        <v>mobile</v>
      </c>
      <c r="AD123" s="1">
        <f>IF(I123=0,CONTROL!H$13,IF(I123&lt;=CONTROL!F$12,CONTROL!H$12,IF(I123&lt;=CONTROL!F$11,CONTROL!H$11,IF(I123&lt;=CONTROL!F$10,CONTROL!H$10,CONTROL!H$9))))</f>
        <v>4462</v>
      </c>
      <c r="AE123" s="1">
        <f t="shared" si="7"/>
        <v>1477</v>
      </c>
      <c r="AF123" s="19">
        <f t="shared" si="8"/>
        <v>0.33101748095024652</v>
      </c>
      <c r="AG123" s="19">
        <f t="shared" si="9"/>
        <v>0.33101748095024652</v>
      </c>
    </row>
    <row r="124" spans="1:33" x14ac:dyDescent="0.25">
      <c r="A124" s="7" t="s">
        <v>161</v>
      </c>
      <c r="B124" s="8">
        <v>87</v>
      </c>
      <c r="C124" s="8">
        <v>-99</v>
      </c>
      <c r="D124" s="8">
        <v>85</v>
      </c>
      <c r="E124" s="9" t="s">
        <v>162</v>
      </c>
      <c r="F124" s="8">
        <v>36</v>
      </c>
      <c r="G124" s="9" t="s">
        <v>41</v>
      </c>
      <c r="H124" s="9" t="s">
        <v>41</v>
      </c>
      <c r="I124" s="8">
        <v>5</v>
      </c>
      <c r="J124" s="8">
        <v>4805</v>
      </c>
      <c r="K124" s="8">
        <v>1</v>
      </c>
      <c r="L124" s="10"/>
      <c r="M124" s="8">
        <v>1</v>
      </c>
      <c r="N124" s="9" t="s">
        <v>419</v>
      </c>
      <c r="O124" s="9" t="s">
        <v>420</v>
      </c>
      <c r="P124" s="9" t="s">
        <v>159</v>
      </c>
      <c r="Q124" s="9" t="s">
        <v>159</v>
      </c>
      <c r="R124" s="9" t="s">
        <v>159</v>
      </c>
      <c r="S124" s="8">
        <v>6112</v>
      </c>
      <c r="T124" s="8">
        <v>1328</v>
      </c>
      <c r="U124" s="8">
        <v>1950</v>
      </c>
      <c r="V124" s="8">
        <v>3278</v>
      </c>
      <c r="W124" s="8">
        <v>1724</v>
      </c>
      <c r="X124" s="8">
        <v>1742</v>
      </c>
      <c r="Y124" s="8">
        <v>3466</v>
      </c>
      <c r="Z124" s="10"/>
      <c r="AA124" s="8">
        <v>0</v>
      </c>
      <c r="AB124" s="8">
        <v>32</v>
      </c>
      <c r="AC124" s="1" t="str">
        <f t="shared" si="6"/>
        <v>hospital</v>
      </c>
      <c r="AD124" s="1">
        <f>IF(I124=0,CONTROL!H$13,IF(I124&lt;=CONTROL!F$12,CONTROL!H$12,IF(I124&lt;=CONTROL!F$11,CONTROL!H$11,IF(I124&lt;=CONTROL!F$10,CONTROL!H$10,CONTROL!H$9))))</f>
        <v>4462</v>
      </c>
      <c r="AE124" s="17">
        <v>6112</v>
      </c>
      <c r="AF124" s="19">
        <f t="shared" si="8"/>
        <v>1</v>
      </c>
      <c r="AG124" s="19">
        <f t="shared" si="9"/>
        <v>1</v>
      </c>
    </row>
    <row r="125" spans="1:33" x14ac:dyDescent="0.25">
      <c r="A125" s="7" t="s">
        <v>161</v>
      </c>
      <c r="B125" s="8">
        <v>87</v>
      </c>
      <c r="C125" s="8">
        <v>-99</v>
      </c>
      <c r="D125" s="8">
        <v>87</v>
      </c>
      <c r="E125" s="9" t="s">
        <v>162</v>
      </c>
      <c r="F125" s="8">
        <v>36</v>
      </c>
      <c r="G125" s="9" t="s">
        <v>41</v>
      </c>
      <c r="H125" s="9" t="s">
        <v>41</v>
      </c>
      <c r="I125" s="8">
        <v>5</v>
      </c>
      <c r="J125" s="8">
        <v>4805</v>
      </c>
      <c r="K125" s="8">
        <v>1</v>
      </c>
      <c r="L125" s="10"/>
      <c r="M125" s="8">
        <v>1</v>
      </c>
      <c r="N125" s="9" t="s">
        <v>421</v>
      </c>
      <c r="O125" s="9" t="s">
        <v>422</v>
      </c>
      <c r="P125" s="9" t="s">
        <v>159</v>
      </c>
      <c r="Q125" s="9" t="s">
        <v>159</v>
      </c>
      <c r="R125" s="9" t="s">
        <v>159</v>
      </c>
      <c r="S125" s="8">
        <v>3443</v>
      </c>
      <c r="T125" s="8">
        <v>0</v>
      </c>
      <c r="U125" s="8">
        <v>0</v>
      </c>
      <c r="V125" s="8">
        <v>0</v>
      </c>
      <c r="W125" s="8">
        <v>1454</v>
      </c>
      <c r="X125" s="8">
        <v>1989</v>
      </c>
      <c r="Y125" s="8">
        <v>3443</v>
      </c>
      <c r="Z125" s="10"/>
      <c r="AA125" s="8">
        <v>0</v>
      </c>
      <c r="AB125" s="8">
        <v>32</v>
      </c>
      <c r="AC125" s="1" t="str">
        <f t="shared" si="6"/>
        <v>hospital</v>
      </c>
      <c r="AD125" s="1">
        <f>IF(I125=0,CONTROL!H$13,IF(I125&lt;=CONTROL!F$12,CONTROL!H$12,IF(I125&lt;=CONTROL!F$11,CONTROL!H$11,IF(I125&lt;=CONTROL!F$10,CONTROL!H$10,CONTROL!H$9))))</f>
        <v>4462</v>
      </c>
      <c r="AE125" s="1">
        <f t="shared" si="7"/>
        <v>3443</v>
      </c>
      <c r="AF125" s="19">
        <f t="shared" si="8"/>
        <v>0.77162707306140743</v>
      </c>
      <c r="AG125" s="19">
        <f t="shared" si="9"/>
        <v>1</v>
      </c>
    </row>
    <row r="126" spans="1:33" x14ac:dyDescent="0.25">
      <c r="A126" s="7" t="s">
        <v>161</v>
      </c>
      <c r="B126" s="8">
        <v>87</v>
      </c>
      <c r="C126" s="8">
        <v>-99</v>
      </c>
      <c r="D126" s="8">
        <v>365</v>
      </c>
      <c r="E126" s="9" t="s">
        <v>162</v>
      </c>
      <c r="F126" s="8">
        <v>36</v>
      </c>
      <c r="G126" s="9" t="s">
        <v>41</v>
      </c>
      <c r="H126" s="9" t="s">
        <v>41</v>
      </c>
      <c r="I126" s="8">
        <v>5</v>
      </c>
      <c r="J126" s="8">
        <v>4805</v>
      </c>
      <c r="K126" s="8">
        <v>1</v>
      </c>
      <c r="L126" s="10"/>
      <c r="M126" s="8">
        <v>1</v>
      </c>
      <c r="N126" s="9" t="s">
        <v>159</v>
      </c>
      <c r="O126" s="9" t="s">
        <v>423</v>
      </c>
      <c r="P126" s="9" t="s">
        <v>159</v>
      </c>
      <c r="Q126" s="9" t="s">
        <v>159</v>
      </c>
      <c r="R126" s="9" t="s">
        <v>159</v>
      </c>
      <c r="S126" s="8">
        <v>0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Y126" s="8">
        <v>0</v>
      </c>
      <c r="Z126" s="10"/>
      <c r="AA126" s="8">
        <v>0</v>
      </c>
      <c r="AB126" s="8">
        <v>32</v>
      </c>
      <c r="AC126" s="1" t="str">
        <f t="shared" si="6"/>
        <v>hospital</v>
      </c>
      <c r="AD126" s="1">
        <f>IF(I126=0,CONTROL!H$13,IF(I126&lt;=CONTROL!F$12,CONTROL!H$12,IF(I126&lt;=CONTROL!F$11,CONTROL!H$11,IF(I126&lt;=CONTROL!F$10,CONTROL!H$10,CONTROL!H$9))))</f>
        <v>4462</v>
      </c>
      <c r="AE126" s="1">
        <f t="shared" si="7"/>
        <v>0</v>
      </c>
      <c r="AF126" s="19">
        <f t="shared" si="8"/>
        <v>0</v>
      </c>
      <c r="AG126" s="19">
        <f t="shared" si="9"/>
        <v>1</v>
      </c>
    </row>
    <row r="127" spans="1:33" x14ac:dyDescent="0.25">
      <c r="A127" s="7" t="s">
        <v>146</v>
      </c>
      <c r="B127" s="8">
        <v>136</v>
      </c>
      <c r="C127" s="8">
        <v>162</v>
      </c>
      <c r="D127" s="8">
        <v>380</v>
      </c>
      <c r="E127" s="9" t="s">
        <v>147</v>
      </c>
      <c r="F127" s="8">
        <v>36</v>
      </c>
      <c r="G127" s="9" t="s">
        <v>41</v>
      </c>
      <c r="H127" s="9" t="s">
        <v>41</v>
      </c>
      <c r="I127" s="8">
        <v>5</v>
      </c>
      <c r="J127" s="8">
        <v>4805</v>
      </c>
      <c r="K127" s="8">
        <v>1</v>
      </c>
      <c r="L127" s="8">
        <v>1</v>
      </c>
      <c r="M127" s="8">
        <v>1</v>
      </c>
      <c r="N127" s="9" t="s">
        <v>424</v>
      </c>
      <c r="O127" s="9" t="s">
        <v>425</v>
      </c>
      <c r="P127" s="9" t="s">
        <v>426</v>
      </c>
      <c r="Q127" s="9" t="s">
        <v>408</v>
      </c>
      <c r="R127" s="9" t="s">
        <v>427</v>
      </c>
      <c r="S127" s="8">
        <v>1864</v>
      </c>
      <c r="T127" s="8">
        <v>0</v>
      </c>
      <c r="U127" s="8">
        <v>0</v>
      </c>
      <c r="V127" s="8">
        <v>0</v>
      </c>
      <c r="W127" s="8">
        <v>399</v>
      </c>
      <c r="X127" s="8">
        <v>1465</v>
      </c>
      <c r="Y127" s="8">
        <v>1864</v>
      </c>
      <c r="Z127" s="8">
        <v>0</v>
      </c>
      <c r="AA127" s="8">
        <v>0</v>
      </c>
      <c r="AB127" s="8">
        <v>32</v>
      </c>
      <c r="AC127" s="1" t="str">
        <f t="shared" si="6"/>
        <v>freestand</v>
      </c>
      <c r="AD127" s="1">
        <f>IF(I127=0,CONTROL!H$13,IF(I127&lt;=CONTROL!F$12,CONTROL!H$12,IF(I127&lt;=CONTROL!F$11,CONTROL!H$11,IF(I127&lt;=CONTROL!F$10,CONTROL!H$10,CONTROL!H$9))))</f>
        <v>4462</v>
      </c>
      <c r="AE127" s="1">
        <f t="shared" si="7"/>
        <v>1864</v>
      </c>
      <c r="AF127" s="19">
        <f t="shared" si="8"/>
        <v>0.41774988794262663</v>
      </c>
      <c r="AG127" s="19">
        <f t="shared" si="9"/>
        <v>1</v>
      </c>
    </row>
    <row r="128" spans="1:33" x14ac:dyDescent="0.25">
      <c r="A128" s="7" t="s">
        <v>146</v>
      </c>
      <c r="B128" s="8">
        <v>116</v>
      </c>
      <c r="C128" s="8">
        <v>135</v>
      </c>
      <c r="D128" s="8">
        <v>254</v>
      </c>
      <c r="E128" s="9" t="s">
        <v>147</v>
      </c>
      <c r="F128" s="8">
        <v>39</v>
      </c>
      <c r="G128" s="9" t="s">
        <v>44</v>
      </c>
      <c r="H128" s="9" t="s">
        <v>44</v>
      </c>
      <c r="I128" s="8">
        <v>1</v>
      </c>
      <c r="J128" s="8">
        <v>3775</v>
      </c>
      <c r="K128" s="8">
        <v>0</v>
      </c>
      <c r="L128" s="8">
        <v>2</v>
      </c>
      <c r="M128" s="8">
        <v>0</v>
      </c>
      <c r="N128" s="9" t="s">
        <v>152</v>
      </c>
      <c r="O128" s="9" t="s">
        <v>428</v>
      </c>
      <c r="P128" s="9" t="s">
        <v>429</v>
      </c>
      <c r="Q128" s="9" t="s">
        <v>430</v>
      </c>
      <c r="R128" s="9" t="s">
        <v>155</v>
      </c>
      <c r="S128" s="8">
        <v>5</v>
      </c>
      <c r="T128" s="8">
        <v>0</v>
      </c>
      <c r="U128" s="8">
        <v>0</v>
      </c>
      <c r="V128" s="8">
        <v>0</v>
      </c>
      <c r="W128" s="8">
        <v>0</v>
      </c>
      <c r="X128" s="8">
        <v>5</v>
      </c>
      <c r="Y128" s="8">
        <v>5</v>
      </c>
      <c r="Z128" s="8">
        <v>0</v>
      </c>
      <c r="AA128" s="8">
        <v>0</v>
      </c>
      <c r="AB128" s="8">
        <v>33</v>
      </c>
      <c r="AC128" s="1" t="str">
        <f t="shared" si="6"/>
        <v>mobile</v>
      </c>
      <c r="AD128" s="1">
        <f>IF(I128=0,CONTROL!H$13,IF(I128&lt;=CONTROL!F$12,CONTROL!H$12,IF(I128&lt;=CONTROL!F$11,CONTROL!H$11,IF(I128&lt;=CONTROL!F$10,CONTROL!H$10,CONTROL!H$9))))</f>
        <v>3775</v>
      </c>
      <c r="AE128" s="1">
        <f t="shared" si="7"/>
        <v>5</v>
      </c>
      <c r="AF128" s="19">
        <f t="shared" si="8"/>
        <v>1.3245033112582781E-3</v>
      </c>
      <c r="AG128" s="19">
        <f t="shared" si="9"/>
        <v>1.3245033112582781E-3</v>
      </c>
    </row>
    <row r="129" spans="1:33" x14ac:dyDescent="0.25">
      <c r="A129" s="7" t="s">
        <v>161</v>
      </c>
      <c r="B129" s="8">
        <v>81</v>
      </c>
      <c r="C129" s="8">
        <v>-99</v>
      </c>
      <c r="D129" s="8">
        <v>78</v>
      </c>
      <c r="E129" s="9" t="s">
        <v>162</v>
      </c>
      <c r="F129" s="8">
        <v>39</v>
      </c>
      <c r="G129" s="9" t="s">
        <v>44</v>
      </c>
      <c r="H129" s="9" t="s">
        <v>44</v>
      </c>
      <c r="I129" s="8">
        <v>1</v>
      </c>
      <c r="J129" s="8">
        <v>3775</v>
      </c>
      <c r="K129" s="8">
        <v>1</v>
      </c>
      <c r="L129" s="10"/>
      <c r="M129" s="8">
        <v>1</v>
      </c>
      <c r="N129" s="9" t="s">
        <v>431</v>
      </c>
      <c r="O129" s="9" t="s">
        <v>432</v>
      </c>
      <c r="P129" s="9" t="s">
        <v>159</v>
      </c>
      <c r="Q129" s="9" t="s">
        <v>159</v>
      </c>
      <c r="R129" s="9" t="s">
        <v>159</v>
      </c>
      <c r="S129" s="8">
        <v>1135</v>
      </c>
      <c r="T129" s="8">
        <v>35</v>
      </c>
      <c r="U129" s="8">
        <v>131</v>
      </c>
      <c r="V129" s="8">
        <v>166</v>
      </c>
      <c r="W129" s="8">
        <v>191</v>
      </c>
      <c r="X129" s="8">
        <v>778</v>
      </c>
      <c r="Y129" s="8">
        <v>969</v>
      </c>
      <c r="Z129" s="10"/>
      <c r="AA129" s="8">
        <v>0</v>
      </c>
      <c r="AB129" s="8">
        <v>33</v>
      </c>
      <c r="AC129" s="1" t="str">
        <f t="shared" si="6"/>
        <v>hospital</v>
      </c>
      <c r="AD129" s="1">
        <f>IF(I129=0,CONTROL!H$13,IF(I129&lt;=CONTROL!F$12,CONTROL!H$12,IF(I129&lt;=CONTROL!F$11,CONTROL!H$11,IF(I129&lt;=CONTROL!F$10,CONTROL!H$10,CONTROL!H$9))))</f>
        <v>3775</v>
      </c>
      <c r="AE129" s="1">
        <f t="shared" si="7"/>
        <v>1135</v>
      </c>
      <c r="AF129" s="19">
        <f t="shared" si="8"/>
        <v>0.30066225165562915</v>
      </c>
      <c r="AG129" s="19">
        <f t="shared" si="9"/>
        <v>1</v>
      </c>
    </row>
    <row r="130" spans="1:33" x14ac:dyDescent="0.25">
      <c r="A130" s="7" t="s">
        <v>146</v>
      </c>
      <c r="B130" s="8">
        <v>89</v>
      </c>
      <c r="C130" s="8">
        <v>107</v>
      </c>
      <c r="D130" s="8">
        <v>165</v>
      </c>
      <c r="E130" s="9" t="s">
        <v>147</v>
      </c>
      <c r="F130" s="8">
        <v>39</v>
      </c>
      <c r="G130" s="9" t="s">
        <v>44</v>
      </c>
      <c r="H130" s="9" t="s">
        <v>44</v>
      </c>
      <c r="I130" s="8">
        <v>1</v>
      </c>
      <c r="J130" s="8">
        <v>3775</v>
      </c>
      <c r="K130" s="8">
        <v>0.11</v>
      </c>
      <c r="L130" s="8">
        <v>2</v>
      </c>
      <c r="M130" s="8">
        <v>0</v>
      </c>
      <c r="N130" s="9" t="s">
        <v>148</v>
      </c>
      <c r="O130" s="9" t="s">
        <v>149</v>
      </c>
      <c r="P130" s="9" t="s">
        <v>433</v>
      </c>
      <c r="Q130" s="9" t="s">
        <v>430</v>
      </c>
      <c r="R130" s="9" t="s">
        <v>149</v>
      </c>
      <c r="S130" s="8">
        <v>413</v>
      </c>
      <c r="T130" s="8">
        <v>0</v>
      </c>
      <c r="U130" s="8">
        <v>0</v>
      </c>
      <c r="V130" s="8">
        <v>0</v>
      </c>
      <c r="W130" s="8">
        <v>7</v>
      </c>
      <c r="X130" s="8">
        <v>406</v>
      </c>
      <c r="Y130" s="8">
        <v>413</v>
      </c>
      <c r="Z130" s="8">
        <v>0</v>
      </c>
      <c r="AA130" s="8">
        <v>0</v>
      </c>
      <c r="AB130" s="8">
        <v>33</v>
      </c>
      <c r="AC130" s="1" t="str">
        <f t="shared" si="6"/>
        <v>mobile</v>
      </c>
      <c r="AD130" s="1">
        <f>IF(I130=0,CONTROL!H$13,IF(I130&lt;=CONTROL!F$12,CONTROL!H$12,IF(I130&lt;=CONTROL!F$11,CONTROL!H$11,IF(I130&lt;=CONTROL!F$10,CONTROL!H$10,CONTROL!H$9))))</f>
        <v>3775</v>
      </c>
      <c r="AE130" s="1">
        <f t="shared" si="7"/>
        <v>413</v>
      </c>
      <c r="AF130" s="19">
        <f t="shared" si="8"/>
        <v>0.10940397350993378</v>
      </c>
      <c r="AG130" s="19">
        <f t="shared" si="9"/>
        <v>0.10940397350993378</v>
      </c>
    </row>
    <row r="131" spans="1:33" x14ac:dyDescent="0.25">
      <c r="A131" s="7" t="s">
        <v>161</v>
      </c>
      <c r="B131" s="8">
        <v>31</v>
      </c>
      <c r="C131" s="8">
        <v>-99</v>
      </c>
      <c r="D131" s="8">
        <v>30</v>
      </c>
      <c r="E131" s="9" t="s">
        <v>162</v>
      </c>
      <c r="F131" s="8">
        <v>41</v>
      </c>
      <c r="G131" s="9" t="s">
        <v>46</v>
      </c>
      <c r="H131" s="9" t="s">
        <v>46</v>
      </c>
      <c r="I131" s="8">
        <v>13</v>
      </c>
      <c r="J131" s="8">
        <v>4805</v>
      </c>
      <c r="K131" s="8">
        <v>2</v>
      </c>
      <c r="L131" s="10"/>
      <c r="M131" s="8">
        <v>2</v>
      </c>
      <c r="N131" s="9" t="s">
        <v>434</v>
      </c>
      <c r="O131" s="9" t="s">
        <v>435</v>
      </c>
      <c r="P131" s="9" t="s">
        <v>159</v>
      </c>
      <c r="Q131" s="9" t="s">
        <v>159</v>
      </c>
      <c r="R131" s="9" t="s">
        <v>159</v>
      </c>
      <c r="S131" s="8">
        <v>4523</v>
      </c>
      <c r="T131" s="8">
        <v>438</v>
      </c>
      <c r="U131" s="8">
        <v>940</v>
      </c>
      <c r="V131" s="8">
        <v>1378</v>
      </c>
      <c r="W131" s="8">
        <v>1103</v>
      </c>
      <c r="X131" s="8">
        <v>2042</v>
      </c>
      <c r="Y131" s="8">
        <v>3145</v>
      </c>
      <c r="Z131" s="10"/>
      <c r="AA131" s="8">
        <v>0</v>
      </c>
      <c r="AB131" s="8">
        <v>34</v>
      </c>
      <c r="AC131" s="1" t="str">
        <f t="shared" ref="AC131:AC194" si="12">IF(L131=1,"freestand",IF(L131=2,"mobile",IF(L131=3,"new",IF(F131&gt;0,"hospital","no service"))))</f>
        <v>hospital</v>
      </c>
      <c r="AD131" s="1">
        <f>IF(I131=0,CONTROL!H$13,IF(I131&lt;=CONTROL!F$12,CONTROL!H$12,IF(I131&lt;=CONTROL!F$11,CONTROL!H$11,IF(I131&lt;=CONTROL!F$10,CONTROL!H$10,CONTROL!H$9))))</f>
        <v>4805</v>
      </c>
      <c r="AE131" s="1">
        <f t="shared" ref="AE131:AE194" si="13">T131+U131+W131+X131</f>
        <v>4523</v>
      </c>
      <c r="AF131" s="19">
        <f t="shared" ref="AF131:AF194" si="14">IF((AE131/AD131)&gt;1,1,AE131/AD131)</f>
        <v>0.94131113423517165</v>
      </c>
      <c r="AG131" s="19">
        <f t="shared" ref="AG131:AG194" si="15">IF(M131&gt;0,M131,AF131)</f>
        <v>2</v>
      </c>
    </row>
    <row r="132" spans="1:33" x14ac:dyDescent="0.25">
      <c r="A132" s="7" t="s">
        <v>161</v>
      </c>
      <c r="B132" s="8">
        <v>97</v>
      </c>
      <c r="C132" s="8">
        <v>-99</v>
      </c>
      <c r="D132" s="8">
        <v>124</v>
      </c>
      <c r="E132" s="9" t="s">
        <v>162</v>
      </c>
      <c r="F132" s="8">
        <v>41</v>
      </c>
      <c r="G132" s="9" t="s">
        <v>46</v>
      </c>
      <c r="H132" s="9" t="s">
        <v>46</v>
      </c>
      <c r="I132" s="8">
        <v>13</v>
      </c>
      <c r="J132" s="8">
        <v>4805</v>
      </c>
      <c r="K132" s="8">
        <v>3</v>
      </c>
      <c r="L132" s="10"/>
      <c r="M132" s="8">
        <v>3</v>
      </c>
      <c r="N132" s="9" t="s">
        <v>159</v>
      </c>
      <c r="O132" s="9" t="s">
        <v>436</v>
      </c>
      <c r="P132" s="9" t="s">
        <v>159</v>
      </c>
      <c r="Q132" s="9" t="s">
        <v>159</v>
      </c>
      <c r="R132" s="9" t="s">
        <v>159</v>
      </c>
      <c r="S132" s="8">
        <v>10263</v>
      </c>
      <c r="T132" s="8">
        <v>1379</v>
      </c>
      <c r="U132" s="8">
        <v>3687</v>
      </c>
      <c r="V132" s="8">
        <v>5066</v>
      </c>
      <c r="W132" s="8">
        <v>1616</v>
      </c>
      <c r="X132" s="8">
        <v>3581</v>
      </c>
      <c r="Y132" s="8">
        <v>5197</v>
      </c>
      <c r="Z132" s="10"/>
      <c r="AA132" s="8">
        <v>0</v>
      </c>
      <c r="AB132" s="8">
        <v>34</v>
      </c>
      <c r="AC132" s="1" t="str">
        <f t="shared" si="12"/>
        <v>hospital</v>
      </c>
      <c r="AD132" s="1">
        <f>IF(I132=0,CONTROL!H$13,IF(I132&lt;=CONTROL!F$12,CONTROL!H$12,IF(I132&lt;=CONTROL!F$11,CONTROL!H$11,IF(I132&lt;=CONTROL!F$10,CONTROL!H$10,CONTROL!H$9))))</f>
        <v>4805</v>
      </c>
      <c r="AE132" s="1">
        <f t="shared" si="13"/>
        <v>10263</v>
      </c>
      <c r="AF132" s="19">
        <f t="shared" si="14"/>
        <v>1</v>
      </c>
      <c r="AG132" s="19">
        <f t="shared" si="15"/>
        <v>3</v>
      </c>
    </row>
    <row r="133" spans="1:33" x14ac:dyDescent="0.25">
      <c r="A133" s="7" t="s">
        <v>146</v>
      </c>
      <c r="B133" s="8">
        <v>95</v>
      </c>
      <c r="C133" s="8">
        <v>114</v>
      </c>
      <c r="D133" s="8">
        <v>180</v>
      </c>
      <c r="E133" s="9" t="s">
        <v>147</v>
      </c>
      <c r="F133" s="8">
        <v>41</v>
      </c>
      <c r="G133" s="9" t="s">
        <v>46</v>
      </c>
      <c r="H133" s="9" t="s">
        <v>46</v>
      </c>
      <c r="I133" s="8">
        <v>13</v>
      </c>
      <c r="J133" s="8">
        <v>4805</v>
      </c>
      <c r="K133" s="8">
        <v>0.02</v>
      </c>
      <c r="L133" s="8">
        <v>2</v>
      </c>
      <c r="M133" s="8">
        <v>0</v>
      </c>
      <c r="N133" s="9" t="s">
        <v>152</v>
      </c>
      <c r="O133" s="9" t="s">
        <v>437</v>
      </c>
      <c r="P133" s="9" t="s">
        <v>438</v>
      </c>
      <c r="Q133" s="9" t="s">
        <v>439</v>
      </c>
      <c r="R133" s="9" t="s">
        <v>440</v>
      </c>
      <c r="S133" s="8">
        <v>120</v>
      </c>
      <c r="T133" s="8">
        <v>0</v>
      </c>
      <c r="U133" s="8">
        <v>0</v>
      </c>
      <c r="V133" s="8">
        <v>0</v>
      </c>
      <c r="W133" s="8">
        <v>86</v>
      </c>
      <c r="X133" s="8">
        <v>34</v>
      </c>
      <c r="Y133" s="8">
        <v>120</v>
      </c>
      <c r="Z133" s="8">
        <v>0</v>
      </c>
      <c r="AA133" s="8">
        <v>0</v>
      </c>
      <c r="AB133" s="8">
        <v>34</v>
      </c>
      <c r="AC133" s="1" t="str">
        <f t="shared" si="12"/>
        <v>mobile</v>
      </c>
      <c r="AD133" s="1">
        <f>IF(I133=0,CONTROL!H$13,IF(I133&lt;=CONTROL!F$12,CONTROL!H$12,IF(I133&lt;=CONTROL!F$11,CONTROL!H$11,IF(I133&lt;=CONTROL!F$10,CONTROL!H$10,CONTROL!H$9))))</f>
        <v>4805</v>
      </c>
      <c r="AE133" s="1">
        <f t="shared" si="13"/>
        <v>120</v>
      </c>
      <c r="AF133" s="19">
        <f t="shared" si="14"/>
        <v>2.497398543184183E-2</v>
      </c>
      <c r="AG133" s="19">
        <f t="shared" si="15"/>
        <v>2.497398543184183E-2</v>
      </c>
    </row>
    <row r="134" spans="1:33" x14ac:dyDescent="0.25">
      <c r="A134" s="7" t="s">
        <v>146</v>
      </c>
      <c r="B134" s="8">
        <v>134</v>
      </c>
      <c r="C134" s="8">
        <v>160</v>
      </c>
      <c r="D134" s="8">
        <v>378</v>
      </c>
      <c r="E134" s="9" t="s">
        <v>147</v>
      </c>
      <c r="F134" s="8">
        <v>41</v>
      </c>
      <c r="G134" s="9" t="s">
        <v>46</v>
      </c>
      <c r="H134" s="9" t="s">
        <v>46</v>
      </c>
      <c r="I134" s="8">
        <v>13</v>
      </c>
      <c r="J134" s="8">
        <v>4805</v>
      </c>
      <c r="K134" s="8">
        <v>1</v>
      </c>
      <c r="L134" s="8">
        <v>1</v>
      </c>
      <c r="M134" s="8">
        <v>1</v>
      </c>
      <c r="N134" s="9" t="s">
        <v>152</v>
      </c>
      <c r="O134" s="9" t="s">
        <v>441</v>
      </c>
      <c r="P134" s="9" t="s">
        <v>442</v>
      </c>
      <c r="Q134" s="9" t="s">
        <v>439</v>
      </c>
      <c r="R134" s="9" t="s">
        <v>443</v>
      </c>
      <c r="S134" s="8">
        <v>3574</v>
      </c>
      <c r="T134" s="8">
        <v>0</v>
      </c>
      <c r="U134" s="8">
        <v>0</v>
      </c>
      <c r="V134" s="8">
        <v>0</v>
      </c>
      <c r="W134" s="8">
        <v>595</v>
      </c>
      <c r="X134" s="8">
        <v>2979</v>
      </c>
      <c r="Y134" s="8">
        <v>3574</v>
      </c>
      <c r="Z134" s="8">
        <v>0</v>
      </c>
      <c r="AA134" s="8">
        <v>0</v>
      </c>
      <c r="AB134" s="8">
        <v>34</v>
      </c>
      <c r="AC134" s="1" t="str">
        <f t="shared" si="12"/>
        <v>freestand</v>
      </c>
      <c r="AD134" s="1">
        <f>IF(I134=0,CONTROL!H$13,IF(I134&lt;=CONTROL!F$12,CONTROL!H$12,IF(I134&lt;=CONTROL!F$11,CONTROL!H$11,IF(I134&lt;=CONTROL!F$10,CONTROL!H$10,CONTROL!H$9))))</f>
        <v>4805</v>
      </c>
      <c r="AE134" s="1">
        <f t="shared" si="13"/>
        <v>3574</v>
      </c>
      <c r="AF134" s="19">
        <f t="shared" si="14"/>
        <v>0.7438085327783559</v>
      </c>
      <c r="AG134" s="19">
        <f t="shared" si="15"/>
        <v>1</v>
      </c>
    </row>
    <row r="135" spans="1:33" x14ac:dyDescent="0.25">
      <c r="A135" s="7" t="s">
        <v>146</v>
      </c>
      <c r="B135" s="8">
        <v>61</v>
      </c>
      <c r="C135" s="8">
        <v>79</v>
      </c>
      <c r="D135" s="8">
        <v>115</v>
      </c>
      <c r="E135" s="9" t="s">
        <v>147</v>
      </c>
      <c r="F135" s="8">
        <v>41</v>
      </c>
      <c r="G135" s="9" t="s">
        <v>46</v>
      </c>
      <c r="H135" s="9" t="s">
        <v>46</v>
      </c>
      <c r="I135" s="8">
        <v>13</v>
      </c>
      <c r="J135" s="8">
        <v>4805</v>
      </c>
      <c r="K135" s="8">
        <v>1</v>
      </c>
      <c r="L135" s="8">
        <v>1</v>
      </c>
      <c r="M135" s="8">
        <v>1</v>
      </c>
      <c r="N135" s="9" t="s">
        <v>159</v>
      </c>
      <c r="O135" s="9" t="s">
        <v>444</v>
      </c>
      <c r="P135" s="9" t="s">
        <v>445</v>
      </c>
      <c r="Q135" s="9" t="s">
        <v>439</v>
      </c>
      <c r="R135" s="9" t="s">
        <v>446</v>
      </c>
      <c r="S135" s="8">
        <v>5297</v>
      </c>
      <c r="T135" s="8">
        <v>0</v>
      </c>
      <c r="U135" s="8">
        <v>0</v>
      </c>
      <c r="V135" s="8">
        <v>0</v>
      </c>
      <c r="W135" s="8">
        <v>2115</v>
      </c>
      <c r="X135" s="8">
        <v>3182</v>
      </c>
      <c r="Y135" s="8">
        <v>5297</v>
      </c>
      <c r="Z135" s="8">
        <v>0</v>
      </c>
      <c r="AA135" s="8">
        <v>0</v>
      </c>
      <c r="AB135" s="8">
        <v>34</v>
      </c>
      <c r="AC135" s="1" t="str">
        <f t="shared" si="12"/>
        <v>freestand</v>
      </c>
      <c r="AD135" s="1">
        <f>IF(I135=0,CONTROL!H$13,IF(I135&lt;=CONTROL!F$12,CONTROL!H$12,IF(I135&lt;=CONTROL!F$11,CONTROL!H$11,IF(I135&lt;=CONTROL!F$10,CONTROL!H$10,CONTROL!H$9))))</f>
        <v>4805</v>
      </c>
      <c r="AE135" s="1">
        <f t="shared" si="13"/>
        <v>5297</v>
      </c>
      <c r="AF135" s="19">
        <f t="shared" si="14"/>
        <v>1</v>
      </c>
      <c r="AG135" s="19">
        <f t="shared" si="15"/>
        <v>1</v>
      </c>
    </row>
    <row r="136" spans="1:33" x14ac:dyDescent="0.25">
      <c r="A136" s="7" t="s">
        <v>161</v>
      </c>
      <c r="B136" s="8">
        <v>97</v>
      </c>
      <c r="C136" s="8">
        <v>-99</v>
      </c>
      <c r="D136" s="8">
        <v>292</v>
      </c>
      <c r="E136" s="9" t="s">
        <v>165</v>
      </c>
      <c r="F136" s="8">
        <v>41</v>
      </c>
      <c r="G136" s="9" t="s">
        <v>46</v>
      </c>
      <c r="H136" s="9" t="s">
        <v>46</v>
      </c>
      <c r="I136" s="8">
        <v>13</v>
      </c>
      <c r="J136" s="8">
        <v>4805</v>
      </c>
      <c r="K136" s="8">
        <v>0.11</v>
      </c>
      <c r="L136" s="8">
        <v>2</v>
      </c>
      <c r="M136" s="8">
        <v>0</v>
      </c>
      <c r="N136" s="9" t="s">
        <v>159</v>
      </c>
      <c r="O136" s="9" t="s">
        <v>447</v>
      </c>
      <c r="P136" s="9" t="s">
        <v>159</v>
      </c>
      <c r="Q136" s="9" t="s">
        <v>159</v>
      </c>
      <c r="R136" s="9" t="s">
        <v>159</v>
      </c>
      <c r="S136" s="8">
        <v>542</v>
      </c>
      <c r="T136" s="8">
        <v>0</v>
      </c>
      <c r="U136" s="8">
        <v>0</v>
      </c>
      <c r="V136" s="8">
        <v>0</v>
      </c>
      <c r="W136" s="8">
        <v>187</v>
      </c>
      <c r="X136" s="8">
        <v>355</v>
      </c>
      <c r="Y136" s="8">
        <v>542</v>
      </c>
      <c r="Z136" s="8">
        <v>0</v>
      </c>
      <c r="AA136" s="8">
        <v>0</v>
      </c>
      <c r="AB136" s="8">
        <v>34</v>
      </c>
      <c r="AC136" s="1" t="str">
        <f t="shared" si="12"/>
        <v>mobile</v>
      </c>
      <c r="AD136" s="1">
        <f>IF(I136=0,CONTROL!H$13,IF(I136&lt;=CONTROL!F$12,CONTROL!H$12,IF(I136&lt;=CONTROL!F$11,CONTROL!H$11,IF(I136&lt;=CONTROL!F$10,CONTROL!H$10,CONTROL!H$9))))</f>
        <v>4805</v>
      </c>
      <c r="AE136" s="1">
        <f t="shared" si="13"/>
        <v>542</v>
      </c>
      <c r="AF136" s="19">
        <f t="shared" si="14"/>
        <v>0.11279916753381894</v>
      </c>
      <c r="AG136" s="19">
        <f t="shared" si="15"/>
        <v>0.11279916753381894</v>
      </c>
    </row>
    <row r="137" spans="1:33" x14ac:dyDescent="0.25">
      <c r="A137" s="7" t="s">
        <v>146</v>
      </c>
      <c r="B137" s="8">
        <v>62</v>
      </c>
      <c r="C137" s="8">
        <v>80</v>
      </c>
      <c r="D137" s="8">
        <v>116</v>
      </c>
      <c r="E137" s="9" t="s">
        <v>147</v>
      </c>
      <c r="F137" s="8">
        <v>41</v>
      </c>
      <c r="G137" s="9" t="s">
        <v>46</v>
      </c>
      <c r="H137" s="9" t="s">
        <v>46</v>
      </c>
      <c r="I137" s="8">
        <v>13</v>
      </c>
      <c r="J137" s="8">
        <v>4805</v>
      </c>
      <c r="K137" s="8">
        <v>1</v>
      </c>
      <c r="L137" s="8">
        <v>1</v>
      </c>
      <c r="M137" s="8">
        <v>1</v>
      </c>
      <c r="N137" s="9" t="s">
        <v>448</v>
      </c>
      <c r="O137" s="9" t="s">
        <v>444</v>
      </c>
      <c r="P137" s="9" t="s">
        <v>445</v>
      </c>
      <c r="Q137" s="9" t="s">
        <v>439</v>
      </c>
      <c r="R137" s="9" t="s">
        <v>446</v>
      </c>
      <c r="S137" s="8">
        <v>4917</v>
      </c>
      <c r="T137" s="8">
        <v>0</v>
      </c>
      <c r="U137" s="8">
        <v>0</v>
      </c>
      <c r="V137" s="8">
        <v>0</v>
      </c>
      <c r="W137" s="8">
        <v>1751</v>
      </c>
      <c r="X137" s="8">
        <v>3166</v>
      </c>
      <c r="Y137" s="8">
        <v>4917</v>
      </c>
      <c r="Z137" s="8">
        <v>0</v>
      </c>
      <c r="AA137" s="8">
        <v>0</v>
      </c>
      <c r="AB137" s="8">
        <v>34</v>
      </c>
      <c r="AC137" s="1" t="str">
        <f t="shared" si="12"/>
        <v>freestand</v>
      </c>
      <c r="AD137" s="1">
        <f>IF(I137=0,CONTROL!H$13,IF(I137&lt;=CONTROL!F$12,CONTROL!H$12,IF(I137&lt;=CONTROL!F$11,CONTROL!H$11,IF(I137&lt;=CONTROL!F$10,CONTROL!H$10,CONTROL!H$9))))</f>
        <v>4805</v>
      </c>
      <c r="AE137" s="1">
        <f t="shared" si="13"/>
        <v>4917</v>
      </c>
      <c r="AF137" s="19">
        <f t="shared" si="14"/>
        <v>1</v>
      </c>
      <c r="AG137" s="19">
        <f t="shared" si="15"/>
        <v>1</v>
      </c>
    </row>
    <row r="138" spans="1:33" x14ac:dyDescent="0.25">
      <c r="A138" s="7" t="s">
        <v>146</v>
      </c>
      <c r="B138" s="8">
        <v>63</v>
      </c>
      <c r="C138" s="8">
        <v>81</v>
      </c>
      <c r="D138" s="8">
        <v>117</v>
      </c>
      <c r="E138" s="9" t="s">
        <v>147</v>
      </c>
      <c r="F138" s="8">
        <v>41</v>
      </c>
      <c r="G138" s="9" t="s">
        <v>46</v>
      </c>
      <c r="H138" s="9" t="s">
        <v>46</v>
      </c>
      <c r="I138" s="8">
        <v>13</v>
      </c>
      <c r="J138" s="8">
        <v>4805</v>
      </c>
      <c r="K138" s="8">
        <v>1</v>
      </c>
      <c r="L138" s="8">
        <v>1</v>
      </c>
      <c r="M138" s="8">
        <v>1</v>
      </c>
      <c r="N138" s="9" t="s">
        <v>159</v>
      </c>
      <c r="O138" s="9" t="s">
        <v>444</v>
      </c>
      <c r="P138" s="9" t="s">
        <v>445</v>
      </c>
      <c r="Q138" s="9" t="s">
        <v>439</v>
      </c>
      <c r="R138" s="9" t="s">
        <v>446</v>
      </c>
      <c r="S138" s="8">
        <v>5062</v>
      </c>
      <c r="T138" s="8">
        <v>0</v>
      </c>
      <c r="U138" s="8">
        <v>0</v>
      </c>
      <c r="V138" s="8">
        <v>0</v>
      </c>
      <c r="W138" s="8">
        <v>2136</v>
      </c>
      <c r="X138" s="8">
        <v>2926</v>
      </c>
      <c r="Y138" s="8">
        <v>5062</v>
      </c>
      <c r="Z138" s="8">
        <v>0</v>
      </c>
      <c r="AA138" s="8">
        <v>0</v>
      </c>
      <c r="AB138" s="8">
        <v>34</v>
      </c>
      <c r="AC138" s="1" t="str">
        <f t="shared" si="12"/>
        <v>freestand</v>
      </c>
      <c r="AD138" s="1">
        <f>IF(I138=0,CONTROL!H$13,IF(I138&lt;=CONTROL!F$12,CONTROL!H$12,IF(I138&lt;=CONTROL!F$11,CONTROL!H$11,IF(I138&lt;=CONTROL!F$10,CONTROL!H$10,CONTROL!H$9))))</f>
        <v>4805</v>
      </c>
      <c r="AE138" s="1">
        <f t="shared" si="13"/>
        <v>5062</v>
      </c>
      <c r="AF138" s="19">
        <f t="shared" si="14"/>
        <v>1</v>
      </c>
      <c r="AG138" s="19">
        <f t="shared" si="15"/>
        <v>1</v>
      </c>
    </row>
    <row r="139" spans="1:33" x14ac:dyDescent="0.25">
      <c r="A139" s="7" t="s">
        <v>146</v>
      </c>
      <c r="B139" s="8">
        <v>31</v>
      </c>
      <c r="C139" s="8">
        <v>47</v>
      </c>
      <c r="D139" s="8">
        <v>84</v>
      </c>
      <c r="E139" s="9" t="s">
        <v>147</v>
      </c>
      <c r="F139" s="8">
        <v>41</v>
      </c>
      <c r="G139" s="9" t="s">
        <v>46</v>
      </c>
      <c r="H139" s="9" t="s">
        <v>46</v>
      </c>
      <c r="I139" s="8">
        <v>13</v>
      </c>
      <c r="J139" s="8">
        <v>4805</v>
      </c>
      <c r="K139" s="8">
        <v>1</v>
      </c>
      <c r="L139" s="8">
        <v>1</v>
      </c>
      <c r="M139" s="8">
        <v>1</v>
      </c>
      <c r="N139" s="9" t="s">
        <v>449</v>
      </c>
      <c r="O139" s="9" t="s">
        <v>450</v>
      </c>
      <c r="P139" s="9" t="s">
        <v>451</v>
      </c>
      <c r="Q139" s="9" t="s">
        <v>439</v>
      </c>
      <c r="R139" s="9" t="s">
        <v>452</v>
      </c>
      <c r="S139" s="8">
        <v>5809</v>
      </c>
      <c r="T139" s="8">
        <v>0</v>
      </c>
      <c r="U139" s="8">
        <v>0</v>
      </c>
      <c r="V139" s="8">
        <v>0</v>
      </c>
      <c r="W139" s="8">
        <v>269</v>
      </c>
      <c r="X139" s="8">
        <v>5540</v>
      </c>
      <c r="Y139" s="8">
        <v>5809</v>
      </c>
      <c r="Z139" s="8">
        <v>0</v>
      </c>
      <c r="AA139" s="8">
        <v>0</v>
      </c>
      <c r="AB139" s="8">
        <v>34</v>
      </c>
      <c r="AC139" s="1" t="str">
        <f t="shared" si="12"/>
        <v>freestand</v>
      </c>
      <c r="AD139" s="1">
        <f>IF(I139=0,CONTROL!H$13,IF(I139&lt;=CONTROL!F$12,CONTROL!H$12,IF(I139&lt;=CONTROL!F$11,CONTROL!H$11,IF(I139&lt;=CONTROL!F$10,CONTROL!H$10,CONTROL!H$9))))</f>
        <v>4805</v>
      </c>
      <c r="AE139" s="1">
        <f t="shared" si="13"/>
        <v>5809</v>
      </c>
      <c r="AF139" s="19">
        <f t="shared" si="14"/>
        <v>1</v>
      </c>
      <c r="AG139" s="19">
        <f t="shared" si="15"/>
        <v>1</v>
      </c>
    </row>
    <row r="140" spans="1:33" x14ac:dyDescent="0.25">
      <c r="A140" s="7" t="s">
        <v>146</v>
      </c>
      <c r="B140" s="8">
        <v>146</v>
      </c>
      <c r="C140" s="8">
        <v>177</v>
      </c>
      <c r="D140" s="8">
        <v>403</v>
      </c>
      <c r="E140" s="9" t="s">
        <v>147</v>
      </c>
      <c r="F140" s="8">
        <v>41</v>
      </c>
      <c r="G140" s="9" t="s">
        <v>46</v>
      </c>
      <c r="H140" s="9" t="s">
        <v>46</v>
      </c>
      <c r="I140" s="8">
        <v>13</v>
      </c>
      <c r="J140" s="8">
        <v>4805</v>
      </c>
      <c r="K140" s="8">
        <v>1</v>
      </c>
      <c r="L140" s="8">
        <v>3</v>
      </c>
      <c r="M140" s="8">
        <v>1</v>
      </c>
      <c r="N140" s="9" t="s">
        <v>159</v>
      </c>
      <c r="O140" s="9" t="s">
        <v>453</v>
      </c>
      <c r="P140" s="9" t="s">
        <v>159</v>
      </c>
      <c r="Q140" s="9" t="s">
        <v>159</v>
      </c>
      <c r="R140" s="9" t="s">
        <v>159</v>
      </c>
      <c r="S140" s="8">
        <v>0</v>
      </c>
      <c r="T140" s="8">
        <v>0</v>
      </c>
      <c r="U140" s="8">
        <v>0</v>
      </c>
      <c r="V140" s="8">
        <v>0</v>
      </c>
      <c r="W140" s="8">
        <v>0</v>
      </c>
      <c r="X140" s="8">
        <v>0</v>
      </c>
      <c r="Y140" s="8">
        <v>0</v>
      </c>
      <c r="Z140" s="8">
        <v>1</v>
      </c>
      <c r="AA140" s="8">
        <v>0</v>
      </c>
      <c r="AB140" s="8">
        <v>34</v>
      </c>
      <c r="AC140" s="1" t="str">
        <f t="shared" si="12"/>
        <v>new</v>
      </c>
      <c r="AD140" s="1">
        <f>IF(I140=0,CONTROL!H$13,IF(I140&lt;=CONTROL!F$12,CONTROL!H$12,IF(I140&lt;=CONTROL!F$11,CONTROL!H$11,IF(I140&lt;=CONTROL!F$10,CONTROL!H$10,CONTROL!H$9))))</f>
        <v>4805</v>
      </c>
      <c r="AE140" s="1">
        <f t="shared" si="13"/>
        <v>0</v>
      </c>
      <c r="AF140" s="19">
        <f t="shared" si="14"/>
        <v>0</v>
      </c>
      <c r="AG140" s="19">
        <f t="shared" si="15"/>
        <v>1</v>
      </c>
    </row>
    <row r="141" spans="1:33" x14ac:dyDescent="0.25">
      <c r="A141" s="7" t="s">
        <v>146</v>
      </c>
      <c r="B141" s="8">
        <v>109</v>
      </c>
      <c r="C141" s="8">
        <v>128</v>
      </c>
      <c r="D141" s="8">
        <v>229</v>
      </c>
      <c r="E141" s="9" t="s">
        <v>147</v>
      </c>
      <c r="F141" s="8">
        <v>41</v>
      </c>
      <c r="G141" s="9" t="s">
        <v>46</v>
      </c>
      <c r="H141" s="9" t="s">
        <v>46</v>
      </c>
      <c r="I141" s="8">
        <v>13</v>
      </c>
      <c r="J141" s="8">
        <v>4805</v>
      </c>
      <c r="K141" s="8">
        <v>0.35</v>
      </c>
      <c r="L141" s="8">
        <v>2</v>
      </c>
      <c r="M141" s="8">
        <v>0</v>
      </c>
      <c r="N141" s="9" t="s">
        <v>152</v>
      </c>
      <c r="O141" s="9" t="s">
        <v>243</v>
      </c>
      <c r="P141" s="9" t="s">
        <v>454</v>
      </c>
      <c r="Q141" s="9" t="s">
        <v>455</v>
      </c>
      <c r="R141" s="9" t="s">
        <v>158</v>
      </c>
      <c r="S141" s="8">
        <v>1674</v>
      </c>
      <c r="T141" s="8">
        <v>0</v>
      </c>
      <c r="U141" s="8">
        <v>0</v>
      </c>
      <c r="V141" s="8">
        <v>0</v>
      </c>
      <c r="W141" s="8">
        <v>542</v>
      </c>
      <c r="X141" s="8">
        <v>1132</v>
      </c>
      <c r="Y141" s="8">
        <v>1674</v>
      </c>
      <c r="Z141" s="8">
        <v>0</v>
      </c>
      <c r="AA141" s="8">
        <v>0</v>
      </c>
      <c r="AB141" s="8">
        <v>34</v>
      </c>
      <c r="AC141" s="1" t="str">
        <f t="shared" si="12"/>
        <v>mobile</v>
      </c>
      <c r="AD141" s="1">
        <f>IF(I141=0,CONTROL!H$13,IF(I141&lt;=CONTROL!F$12,CONTROL!H$12,IF(I141&lt;=CONTROL!F$11,CONTROL!H$11,IF(I141&lt;=CONTROL!F$10,CONTROL!H$10,CONTROL!H$9))))</f>
        <v>4805</v>
      </c>
      <c r="AE141" s="1">
        <f t="shared" si="13"/>
        <v>1674</v>
      </c>
      <c r="AF141" s="19">
        <f t="shared" si="14"/>
        <v>0.34838709677419355</v>
      </c>
      <c r="AG141" s="19">
        <f t="shared" si="15"/>
        <v>0.34838709677419355</v>
      </c>
    </row>
    <row r="142" spans="1:33" x14ac:dyDescent="0.25">
      <c r="A142" s="7" t="s">
        <v>146</v>
      </c>
      <c r="B142" s="8">
        <v>107</v>
      </c>
      <c r="C142" s="8">
        <v>126</v>
      </c>
      <c r="D142" s="8">
        <v>222</v>
      </c>
      <c r="E142" s="9" t="s">
        <v>147</v>
      </c>
      <c r="F142" s="8">
        <v>41</v>
      </c>
      <c r="G142" s="9" t="s">
        <v>46</v>
      </c>
      <c r="H142" s="9" t="s">
        <v>46</v>
      </c>
      <c r="I142" s="8">
        <v>13</v>
      </c>
      <c r="J142" s="8">
        <v>4805</v>
      </c>
      <c r="K142" s="8">
        <v>1</v>
      </c>
      <c r="L142" s="8">
        <v>2</v>
      </c>
      <c r="M142" s="8">
        <v>0</v>
      </c>
      <c r="N142" s="9" t="s">
        <v>152</v>
      </c>
      <c r="O142" s="9" t="s">
        <v>456</v>
      </c>
      <c r="P142" s="9" t="s">
        <v>457</v>
      </c>
      <c r="Q142" s="9" t="s">
        <v>439</v>
      </c>
      <c r="R142" s="9" t="s">
        <v>158</v>
      </c>
      <c r="S142" s="8">
        <v>4968</v>
      </c>
      <c r="T142" s="8">
        <v>0</v>
      </c>
      <c r="U142" s="8">
        <v>0</v>
      </c>
      <c r="V142" s="8">
        <v>0</v>
      </c>
      <c r="W142" s="8">
        <v>447</v>
      </c>
      <c r="X142" s="8">
        <v>4521</v>
      </c>
      <c r="Y142" s="8">
        <v>4968</v>
      </c>
      <c r="Z142" s="8">
        <v>0</v>
      </c>
      <c r="AA142" s="8">
        <v>0</v>
      </c>
      <c r="AB142" s="8">
        <v>34</v>
      </c>
      <c r="AC142" s="1" t="str">
        <f t="shared" si="12"/>
        <v>mobile</v>
      </c>
      <c r="AD142" s="1">
        <f>IF(I142=0,CONTROL!H$13,IF(I142&lt;=CONTROL!F$12,CONTROL!H$12,IF(I142&lt;=CONTROL!F$11,CONTROL!H$11,IF(I142&lt;=CONTROL!F$10,CONTROL!H$10,CONTROL!H$9))))</f>
        <v>4805</v>
      </c>
      <c r="AE142" s="1">
        <f t="shared" si="13"/>
        <v>4968</v>
      </c>
      <c r="AF142" s="19">
        <f t="shared" si="14"/>
        <v>1</v>
      </c>
      <c r="AG142" s="19">
        <f t="shared" si="15"/>
        <v>1</v>
      </c>
    </row>
    <row r="143" spans="1:33" x14ac:dyDescent="0.25">
      <c r="A143" s="7" t="s">
        <v>161</v>
      </c>
      <c r="B143" s="8">
        <v>97</v>
      </c>
      <c r="C143" s="8">
        <v>-99</v>
      </c>
      <c r="D143" s="8">
        <v>218</v>
      </c>
      <c r="E143" s="9" t="s">
        <v>162</v>
      </c>
      <c r="F143" s="8">
        <v>41</v>
      </c>
      <c r="G143" s="9" t="s">
        <v>46</v>
      </c>
      <c r="H143" s="9" t="s">
        <v>46</v>
      </c>
      <c r="I143" s="8">
        <v>13</v>
      </c>
      <c r="J143" s="8">
        <v>4805</v>
      </c>
      <c r="K143" s="8">
        <v>1</v>
      </c>
      <c r="L143" s="10"/>
      <c r="M143" s="8">
        <v>1</v>
      </c>
      <c r="N143" s="9" t="s">
        <v>159</v>
      </c>
      <c r="O143" s="9" t="s">
        <v>458</v>
      </c>
      <c r="P143" s="9" t="s">
        <v>159</v>
      </c>
      <c r="Q143" s="9" t="s">
        <v>159</v>
      </c>
      <c r="R143" s="9" t="s">
        <v>159</v>
      </c>
      <c r="S143" s="8">
        <v>3883</v>
      </c>
      <c r="T143" s="8">
        <v>395</v>
      </c>
      <c r="U143" s="8">
        <v>666</v>
      </c>
      <c r="V143" s="8">
        <v>1061</v>
      </c>
      <c r="W143" s="8">
        <v>1532</v>
      </c>
      <c r="X143" s="8">
        <v>1290</v>
      </c>
      <c r="Y143" s="8">
        <v>2822</v>
      </c>
      <c r="Z143" s="10"/>
      <c r="AA143" s="8">
        <v>0</v>
      </c>
      <c r="AB143" s="8">
        <v>34</v>
      </c>
      <c r="AC143" s="1" t="str">
        <f t="shared" si="12"/>
        <v>hospital</v>
      </c>
      <c r="AD143" s="1">
        <f>IF(I143=0,CONTROL!H$13,IF(I143&lt;=CONTROL!F$12,CONTROL!H$12,IF(I143&lt;=CONTROL!F$11,CONTROL!H$11,IF(I143&lt;=CONTROL!F$10,CONTROL!H$10,CONTROL!H$9))))</f>
        <v>4805</v>
      </c>
      <c r="AE143" s="1">
        <f t="shared" si="13"/>
        <v>3883</v>
      </c>
      <c r="AF143" s="19">
        <f t="shared" si="14"/>
        <v>0.8081165452653486</v>
      </c>
      <c r="AG143" s="19">
        <f t="shared" si="15"/>
        <v>1</v>
      </c>
    </row>
    <row r="144" spans="1:33" x14ac:dyDescent="0.25">
      <c r="A144" s="7" t="s">
        <v>146</v>
      </c>
      <c r="B144" s="8">
        <v>35</v>
      </c>
      <c r="C144" s="8">
        <v>51</v>
      </c>
      <c r="D144" s="8">
        <v>88</v>
      </c>
      <c r="E144" s="9" t="s">
        <v>147</v>
      </c>
      <c r="F144" s="8">
        <v>41</v>
      </c>
      <c r="G144" s="9" t="s">
        <v>46</v>
      </c>
      <c r="H144" s="9" t="s">
        <v>46</v>
      </c>
      <c r="I144" s="8">
        <v>13</v>
      </c>
      <c r="J144" s="8">
        <v>4805</v>
      </c>
      <c r="K144" s="8">
        <v>1</v>
      </c>
      <c r="L144" s="8">
        <v>1</v>
      </c>
      <c r="M144" s="8">
        <v>1</v>
      </c>
      <c r="N144" s="9" t="s">
        <v>459</v>
      </c>
      <c r="O144" s="9" t="s">
        <v>460</v>
      </c>
      <c r="P144" s="9" t="s">
        <v>461</v>
      </c>
      <c r="Q144" s="9" t="s">
        <v>462</v>
      </c>
      <c r="R144" s="9" t="s">
        <v>463</v>
      </c>
      <c r="S144" s="8">
        <v>4519</v>
      </c>
      <c r="T144" s="8">
        <v>0</v>
      </c>
      <c r="U144" s="8">
        <v>0</v>
      </c>
      <c r="V144" s="8">
        <v>0</v>
      </c>
      <c r="W144" s="8">
        <v>1018</v>
      </c>
      <c r="X144" s="8">
        <v>3501</v>
      </c>
      <c r="Y144" s="8">
        <v>4519</v>
      </c>
      <c r="Z144" s="8">
        <v>0</v>
      </c>
      <c r="AA144" s="8">
        <v>0</v>
      </c>
      <c r="AB144" s="8">
        <v>34</v>
      </c>
      <c r="AC144" s="1" t="str">
        <f t="shared" si="12"/>
        <v>freestand</v>
      </c>
      <c r="AD144" s="1">
        <f>IF(I144=0,CONTROL!H$13,IF(I144&lt;=CONTROL!F$12,CONTROL!H$12,IF(I144&lt;=CONTROL!F$11,CONTROL!H$11,IF(I144&lt;=CONTROL!F$10,CONTROL!H$10,CONTROL!H$9))))</f>
        <v>4805</v>
      </c>
      <c r="AE144" s="1">
        <f t="shared" si="13"/>
        <v>4519</v>
      </c>
      <c r="AF144" s="19">
        <f t="shared" si="14"/>
        <v>0.94047866805411029</v>
      </c>
      <c r="AG144" s="19">
        <f t="shared" si="15"/>
        <v>1</v>
      </c>
    </row>
    <row r="145" spans="1:33" x14ac:dyDescent="0.25">
      <c r="A145" s="7" t="s">
        <v>161</v>
      </c>
      <c r="B145" s="8">
        <v>29</v>
      </c>
      <c r="C145" s="8">
        <v>-99</v>
      </c>
      <c r="D145" s="8">
        <v>28</v>
      </c>
      <c r="E145" s="9" t="s">
        <v>162</v>
      </c>
      <c r="F145" s="8">
        <v>147</v>
      </c>
      <c r="G145" s="9" t="s">
        <v>464</v>
      </c>
      <c r="H145" s="9" t="s">
        <v>47</v>
      </c>
      <c r="I145" s="8">
        <v>1</v>
      </c>
      <c r="J145" s="8">
        <v>3775</v>
      </c>
      <c r="K145" s="8">
        <v>1</v>
      </c>
      <c r="L145" s="10"/>
      <c r="M145" s="8">
        <v>1</v>
      </c>
      <c r="N145" s="9" t="s">
        <v>465</v>
      </c>
      <c r="O145" s="9" t="s">
        <v>466</v>
      </c>
      <c r="P145" s="9" t="s">
        <v>159</v>
      </c>
      <c r="Q145" s="9" t="s">
        <v>159</v>
      </c>
      <c r="R145" s="9" t="s">
        <v>159</v>
      </c>
      <c r="S145" s="8">
        <v>1660</v>
      </c>
      <c r="T145" s="8">
        <v>22</v>
      </c>
      <c r="U145" s="8">
        <v>292</v>
      </c>
      <c r="V145" s="8">
        <v>314</v>
      </c>
      <c r="W145" s="8">
        <v>1088</v>
      </c>
      <c r="X145" s="8">
        <v>258</v>
      </c>
      <c r="Y145" s="8">
        <v>1346</v>
      </c>
      <c r="Z145" s="10"/>
      <c r="AA145" s="8">
        <v>0</v>
      </c>
      <c r="AB145" s="8">
        <v>35</v>
      </c>
      <c r="AC145" s="1" t="str">
        <f t="shared" si="12"/>
        <v>hospital</v>
      </c>
      <c r="AD145" s="1">
        <f>IF(I145=0,CONTROL!H$13,IF(I145&lt;=CONTROL!F$12,CONTROL!H$12,IF(I145&lt;=CONTROL!F$11,CONTROL!H$11,IF(I145&lt;=CONTROL!F$10,CONTROL!H$10,CONTROL!H$9))))</f>
        <v>3775</v>
      </c>
      <c r="AE145" s="1">
        <f t="shared" si="13"/>
        <v>1660</v>
      </c>
      <c r="AF145" s="19">
        <f t="shared" si="14"/>
        <v>0.43973509933774835</v>
      </c>
      <c r="AG145" s="19">
        <f t="shared" si="15"/>
        <v>1</v>
      </c>
    </row>
    <row r="146" spans="1:33" x14ac:dyDescent="0.25">
      <c r="A146" s="7" t="s">
        <v>146</v>
      </c>
      <c r="B146" s="8">
        <v>108</v>
      </c>
      <c r="C146" s="8">
        <v>127</v>
      </c>
      <c r="D146" s="8">
        <v>226</v>
      </c>
      <c r="E146" s="9" t="s">
        <v>147</v>
      </c>
      <c r="F146" s="8">
        <v>147</v>
      </c>
      <c r="G146" s="9" t="s">
        <v>464</v>
      </c>
      <c r="H146" s="9" t="s">
        <v>47</v>
      </c>
      <c r="I146" s="8">
        <v>1</v>
      </c>
      <c r="J146" s="8">
        <v>3775</v>
      </c>
      <c r="K146" s="8">
        <v>0.02</v>
      </c>
      <c r="L146" s="8">
        <v>2</v>
      </c>
      <c r="M146" s="8">
        <v>0</v>
      </c>
      <c r="N146" s="9" t="s">
        <v>152</v>
      </c>
      <c r="O146" s="9" t="s">
        <v>467</v>
      </c>
      <c r="P146" s="9" t="s">
        <v>468</v>
      </c>
      <c r="Q146" s="9" t="s">
        <v>469</v>
      </c>
      <c r="R146" s="9" t="s">
        <v>158</v>
      </c>
      <c r="S146" s="8">
        <v>72</v>
      </c>
      <c r="T146" s="8">
        <v>0</v>
      </c>
      <c r="U146" s="8">
        <v>0</v>
      </c>
      <c r="V146" s="8">
        <v>0</v>
      </c>
      <c r="W146" s="8">
        <v>0</v>
      </c>
      <c r="X146" s="8">
        <v>72</v>
      </c>
      <c r="Y146" s="8">
        <v>72</v>
      </c>
      <c r="Z146" s="8">
        <v>0</v>
      </c>
      <c r="AA146" s="8">
        <v>0</v>
      </c>
      <c r="AB146" s="8">
        <v>35</v>
      </c>
      <c r="AC146" s="1" t="str">
        <f t="shared" si="12"/>
        <v>mobile</v>
      </c>
      <c r="AD146" s="1">
        <f>IF(I146=0,CONTROL!H$13,IF(I146&lt;=CONTROL!F$12,CONTROL!H$12,IF(I146&lt;=CONTROL!F$11,CONTROL!H$11,IF(I146&lt;=CONTROL!F$10,CONTROL!H$10,CONTROL!H$9))))</f>
        <v>3775</v>
      </c>
      <c r="AE146" s="1">
        <f t="shared" si="13"/>
        <v>72</v>
      </c>
      <c r="AF146" s="19">
        <f t="shared" si="14"/>
        <v>1.9072847682119205E-2</v>
      </c>
      <c r="AG146" s="19">
        <f t="shared" si="15"/>
        <v>1.9072847682119205E-2</v>
      </c>
    </row>
    <row r="147" spans="1:33" x14ac:dyDescent="0.25">
      <c r="A147" s="7" t="s">
        <v>146</v>
      </c>
      <c r="B147" s="8">
        <v>92</v>
      </c>
      <c r="C147" s="8">
        <v>110</v>
      </c>
      <c r="D147" s="8">
        <v>168</v>
      </c>
      <c r="E147" s="9" t="s">
        <v>147</v>
      </c>
      <c r="F147" s="8">
        <v>147</v>
      </c>
      <c r="G147" s="9" t="s">
        <v>464</v>
      </c>
      <c r="H147" s="9" t="s">
        <v>47</v>
      </c>
      <c r="I147" s="8">
        <v>1</v>
      </c>
      <c r="J147" s="8">
        <v>3775</v>
      </c>
      <c r="K147" s="8">
        <v>7.0000000000000007E-2</v>
      </c>
      <c r="L147" s="8">
        <v>2</v>
      </c>
      <c r="M147" s="8">
        <v>0</v>
      </c>
      <c r="N147" s="9" t="s">
        <v>148</v>
      </c>
      <c r="O147" s="9" t="s">
        <v>470</v>
      </c>
      <c r="P147" s="9" t="s">
        <v>471</v>
      </c>
      <c r="Q147" s="9" t="s">
        <v>469</v>
      </c>
      <c r="R147" s="9" t="s">
        <v>149</v>
      </c>
      <c r="S147" s="8">
        <v>276</v>
      </c>
      <c r="T147" s="8">
        <v>0</v>
      </c>
      <c r="U147" s="8">
        <v>0</v>
      </c>
      <c r="V147" s="8">
        <v>0</v>
      </c>
      <c r="W147" s="8">
        <v>7</v>
      </c>
      <c r="X147" s="8">
        <v>269</v>
      </c>
      <c r="Y147" s="8">
        <v>276</v>
      </c>
      <c r="Z147" s="8">
        <v>0</v>
      </c>
      <c r="AA147" s="8">
        <v>0</v>
      </c>
      <c r="AB147" s="8">
        <v>35</v>
      </c>
      <c r="AC147" s="1" t="str">
        <f t="shared" si="12"/>
        <v>mobile</v>
      </c>
      <c r="AD147" s="1">
        <f>IF(I147=0,CONTROL!H$13,IF(I147&lt;=CONTROL!F$12,CONTROL!H$12,IF(I147&lt;=CONTROL!F$11,CONTROL!H$11,IF(I147&lt;=CONTROL!F$10,CONTROL!H$10,CONTROL!H$9))))</f>
        <v>3775</v>
      </c>
      <c r="AE147" s="1">
        <f t="shared" si="13"/>
        <v>276</v>
      </c>
      <c r="AF147" s="19">
        <f t="shared" si="14"/>
        <v>7.311258278145695E-2</v>
      </c>
      <c r="AG147" s="19">
        <f t="shared" si="15"/>
        <v>7.311258278145695E-2</v>
      </c>
    </row>
    <row r="148" spans="1:33" x14ac:dyDescent="0.25">
      <c r="A148" s="7" t="s">
        <v>161</v>
      </c>
      <c r="B148" s="8">
        <v>8</v>
      </c>
      <c r="C148" s="8">
        <v>-99</v>
      </c>
      <c r="D148" s="8">
        <v>5</v>
      </c>
      <c r="E148" s="9" t="s">
        <v>162</v>
      </c>
      <c r="F148" s="8">
        <v>43</v>
      </c>
      <c r="G148" s="9" t="s">
        <v>48</v>
      </c>
      <c r="H148" s="9" t="s">
        <v>48</v>
      </c>
      <c r="I148" s="8">
        <v>2</v>
      </c>
      <c r="J148" s="8">
        <v>4118</v>
      </c>
      <c r="K148" s="8">
        <v>2</v>
      </c>
      <c r="L148" s="10"/>
      <c r="M148" s="8">
        <v>2</v>
      </c>
      <c r="N148" s="9" t="s">
        <v>472</v>
      </c>
      <c r="O148" s="9" t="s">
        <v>473</v>
      </c>
      <c r="P148" s="9" t="s">
        <v>159</v>
      </c>
      <c r="Q148" s="9" t="s">
        <v>159</v>
      </c>
      <c r="R148" s="9" t="s">
        <v>159</v>
      </c>
      <c r="S148" s="8">
        <v>2588</v>
      </c>
      <c r="T148" s="8">
        <v>224</v>
      </c>
      <c r="U148" s="8">
        <v>257</v>
      </c>
      <c r="V148" s="8">
        <v>481</v>
      </c>
      <c r="W148" s="8">
        <v>563</v>
      </c>
      <c r="X148" s="8">
        <v>1544</v>
      </c>
      <c r="Y148" s="8">
        <v>2107</v>
      </c>
      <c r="Z148" s="10"/>
      <c r="AA148" s="8">
        <v>0</v>
      </c>
      <c r="AB148" s="8">
        <v>36</v>
      </c>
      <c r="AC148" s="1" t="str">
        <f t="shared" si="12"/>
        <v>hospital</v>
      </c>
      <c r="AD148" s="1">
        <f>IF(I148=0,CONTROL!H$13,IF(I148&lt;=CONTROL!F$12,CONTROL!H$12,IF(I148&lt;=CONTROL!F$11,CONTROL!H$11,IF(I148&lt;=CONTROL!F$10,CONTROL!H$10,CONTROL!H$9))))</f>
        <v>4118</v>
      </c>
      <c r="AE148" s="1">
        <f t="shared" si="13"/>
        <v>2588</v>
      </c>
      <c r="AF148" s="19">
        <f t="shared" si="14"/>
        <v>0.62846041767848471</v>
      </c>
      <c r="AG148" s="19">
        <f t="shared" si="15"/>
        <v>2</v>
      </c>
    </row>
    <row r="149" spans="1:33" x14ac:dyDescent="0.25">
      <c r="A149" s="7" t="s">
        <v>146</v>
      </c>
      <c r="B149" s="8">
        <v>133</v>
      </c>
      <c r="C149" s="8">
        <v>159</v>
      </c>
      <c r="D149" s="8">
        <v>376</v>
      </c>
      <c r="E149" s="9" t="s">
        <v>147</v>
      </c>
      <c r="F149" s="8">
        <v>43</v>
      </c>
      <c r="G149" s="9" t="s">
        <v>48</v>
      </c>
      <c r="H149" s="9" t="s">
        <v>48</v>
      </c>
      <c r="I149" s="8">
        <v>2</v>
      </c>
      <c r="J149" s="8">
        <v>4118</v>
      </c>
      <c r="K149" s="8">
        <v>0.23</v>
      </c>
      <c r="L149" s="8">
        <v>2</v>
      </c>
      <c r="M149" s="8">
        <v>0</v>
      </c>
      <c r="N149" s="9" t="s">
        <v>184</v>
      </c>
      <c r="O149" s="9" t="s">
        <v>474</v>
      </c>
      <c r="P149" s="9" t="s">
        <v>475</v>
      </c>
      <c r="Q149" s="9" t="s">
        <v>476</v>
      </c>
      <c r="R149" s="9" t="s">
        <v>188</v>
      </c>
      <c r="S149" s="8">
        <v>948</v>
      </c>
      <c r="T149" s="8">
        <v>0</v>
      </c>
      <c r="U149" s="8">
        <v>0</v>
      </c>
      <c r="V149" s="8">
        <v>0</v>
      </c>
      <c r="W149" s="8">
        <v>207</v>
      </c>
      <c r="X149" s="8">
        <v>741</v>
      </c>
      <c r="Y149" s="8">
        <v>948</v>
      </c>
      <c r="Z149" s="8">
        <v>0</v>
      </c>
      <c r="AA149" s="8">
        <v>0</v>
      </c>
      <c r="AB149" s="8">
        <v>36</v>
      </c>
      <c r="AC149" s="1" t="str">
        <f t="shared" si="12"/>
        <v>mobile</v>
      </c>
      <c r="AD149" s="1">
        <f>IF(I149=0,CONTROL!H$13,IF(I149&lt;=CONTROL!F$12,CONTROL!H$12,IF(I149&lt;=CONTROL!F$11,CONTROL!H$11,IF(I149&lt;=CONTROL!F$10,CONTROL!H$10,CONTROL!H$9))))</f>
        <v>4118</v>
      </c>
      <c r="AE149" s="1">
        <f t="shared" si="13"/>
        <v>948</v>
      </c>
      <c r="AF149" s="19">
        <f t="shared" si="14"/>
        <v>0.23020883924235067</v>
      </c>
      <c r="AG149" s="19">
        <f t="shared" si="15"/>
        <v>0.23020883924235067</v>
      </c>
    </row>
    <row r="150" spans="1:33" x14ac:dyDescent="0.25">
      <c r="A150" s="7" t="s">
        <v>161</v>
      </c>
      <c r="B150" s="8">
        <v>126</v>
      </c>
      <c r="C150" s="8">
        <v>-99</v>
      </c>
      <c r="D150" s="8">
        <v>130</v>
      </c>
      <c r="E150" s="9" t="s">
        <v>162</v>
      </c>
      <c r="F150" s="8">
        <v>44</v>
      </c>
      <c r="G150" s="9" t="s">
        <v>49</v>
      </c>
      <c r="H150" s="9" t="s">
        <v>49</v>
      </c>
      <c r="I150" s="8">
        <v>2</v>
      </c>
      <c r="J150" s="8">
        <v>4118</v>
      </c>
      <c r="K150" s="8">
        <v>2</v>
      </c>
      <c r="L150" s="10"/>
      <c r="M150" s="8">
        <v>2</v>
      </c>
      <c r="N150" s="9" t="s">
        <v>477</v>
      </c>
      <c r="O150" s="9" t="s">
        <v>478</v>
      </c>
      <c r="P150" s="9" t="s">
        <v>159</v>
      </c>
      <c r="Q150" s="9" t="s">
        <v>159</v>
      </c>
      <c r="R150" s="9" t="s">
        <v>159</v>
      </c>
      <c r="S150" s="8">
        <v>4494</v>
      </c>
      <c r="T150" s="8">
        <v>135</v>
      </c>
      <c r="U150" s="8">
        <v>339</v>
      </c>
      <c r="V150" s="8">
        <v>474</v>
      </c>
      <c r="W150" s="8">
        <v>1148</v>
      </c>
      <c r="X150" s="8">
        <v>2872</v>
      </c>
      <c r="Y150" s="8">
        <v>4020</v>
      </c>
      <c r="Z150" s="10"/>
      <c r="AA150" s="8">
        <v>0</v>
      </c>
      <c r="AB150" s="8">
        <v>37</v>
      </c>
      <c r="AC150" s="1" t="str">
        <f t="shared" si="12"/>
        <v>hospital</v>
      </c>
      <c r="AD150" s="1">
        <f>IF(I150=0,CONTROL!H$13,IF(I150&lt;=CONTROL!F$12,CONTROL!H$12,IF(I150&lt;=CONTROL!F$11,CONTROL!H$11,IF(I150&lt;=CONTROL!F$10,CONTROL!H$10,CONTROL!H$9))))</f>
        <v>4118</v>
      </c>
      <c r="AE150" s="1">
        <f t="shared" si="13"/>
        <v>4494</v>
      </c>
      <c r="AF150" s="19">
        <f t="shared" si="14"/>
        <v>1</v>
      </c>
      <c r="AG150" s="19">
        <f t="shared" si="15"/>
        <v>2</v>
      </c>
    </row>
    <row r="151" spans="1:33" x14ac:dyDescent="0.25">
      <c r="A151" s="7" t="s">
        <v>161</v>
      </c>
      <c r="B151" s="8">
        <v>39</v>
      </c>
      <c r="C151" s="8">
        <v>-99</v>
      </c>
      <c r="D151" s="8">
        <v>37</v>
      </c>
      <c r="E151" s="9" t="s">
        <v>162</v>
      </c>
      <c r="F151" s="8">
        <v>45</v>
      </c>
      <c r="G151" s="9" t="s">
        <v>50</v>
      </c>
      <c r="H151" s="9" t="s">
        <v>50</v>
      </c>
      <c r="I151" s="8">
        <v>3</v>
      </c>
      <c r="J151" s="8">
        <v>4462</v>
      </c>
      <c r="K151" s="8">
        <v>2</v>
      </c>
      <c r="L151" s="10"/>
      <c r="M151" s="8">
        <v>2</v>
      </c>
      <c r="N151" s="9" t="s">
        <v>479</v>
      </c>
      <c r="O151" s="9" t="s">
        <v>480</v>
      </c>
      <c r="P151" s="9" t="s">
        <v>159</v>
      </c>
      <c r="Q151" s="9" t="s">
        <v>159</v>
      </c>
      <c r="R151" s="9" t="s">
        <v>159</v>
      </c>
      <c r="S151" s="8">
        <v>5279</v>
      </c>
      <c r="T151" s="8">
        <v>284</v>
      </c>
      <c r="U151" s="8">
        <v>264</v>
      </c>
      <c r="V151" s="8">
        <v>548</v>
      </c>
      <c r="W151" s="8">
        <v>1575</v>
      </c>
      <c r="X151" s="8">
        <v>3156</v>
      </c>
      <c r="Y151" s="8">
        <v>4731</v>
      </c>
      <c r="Z151" s="10"/>
      <c r="AA151" s="8">
        <v>0</v>
      </c>
      <c r="AB151" s="8">
        <v>38</v>
      </c>
      <c r="AC151" s="1" t="str">
        <f t="shared" si="12"/>
        <v>hospital</v>
      </c>
      <c r="AD151" s="1">
        <f>IF(I151=0,CONTROL!H$13,IF(I151&lt;=CONTROL!F$12,CONTROL!H$12,IF(I151&lt;=CONTROL!F$11,CONTROL!H$11,IF(I151&lt;=CONTROL!F$10,CONTROL!H$10,CONTROL!H$9))))</f>
        <v>4462</v>
      </c>
      <c r="AE151" s="1">
        <f t="shared" si="13"/>
        <v>5279</v>
      </c>
      <c r="AF151" s="19">
        <f t="shared" si="14"/>
        <v>1</v>
      </c>
      <c r="AG151" s="19">
        <f t="shared" si="15"/>
        <v>2</v>
      </c>
    </row>
    <row r="152" spans="1:33" x14ac:dyDescent="0.25">
      <c r="A152" s="7" t="s">
        <v>161</v>
      </c>
      <c r="B152" s="8">
        <v>43</v>
      </c>
      <c r="C152" s="8">
        <v>-99</v>
      </c>
      <c r="D152" s="8">
        <v>232</v>
      </c>
      <c r="E152" s="9" t="s">
        <v>162</v>
      </c>
      <c r="F152" s="8">
        <v>45</v>
      </c>
      <c r="G152" s="9" t="s">
        <v>50</v>
      </c>
      <c r="H152" s="9" t="s">
        <v>50</v>
      </c>
      <c r="I152" s="8">
        <v>3</v>
      </c>
      <c r="J152" s="8">
        <v>4462</v>
      </c>
      <c r="K152" s="8">
        <v>1</v>
      </c>
      <c r="L152" s="10"/>
      <c r="M152" s="8">
        <v>1</v>
      </c>
      <c r="N152" s="9" t="s">
        <v>159</v>
      </c>
      <c r="O152" s="9" t="s">
        <v>481</v>
      </c>
      <c r="P152" s="9" t="s">
        <v>159</v>
      </c>
      <c r="Q152" s="9" t="s">
        <v>159</v>
      </c>
      <c r="R152" s="9" t="s">
        <v>159</v>
      </c>
      <c r="S152" s="8">
        <v>2546</v>
      </c>
      <c r="T152" s="8">
        <v>171</v>
      </c>
      <c r="U152" s="8">
        <v>211</v>
      </c>
      <c r="V152" s="8">
        <v>382</v>
      </c>
      <c r="W152" s="8">
        <v>974</v>
      </c>
      <c r="X152" s="8">
        <v>1190</v>
      </c>
      <c r="Y152" s="8">
        <v>2164</v>
      </c>
      <c r="Z152" s="10"/>
      <c r="AA152" s="8">
        <v>0</v>
      </c>
      <c r="AB152" s="8">
        <v>38</v>
      </c>
      <c r="AC152" s="1" t="str">
        <f t="shared" si="12"/>
        <v>hospital</v>
      </c>
      <c r="AD152" s="1">
        <f>IF(I152=0,CONTROL!H$13,IF(I152&lt;=CONTROL!F$12,CONTROL!H$12,IF(I152&lt;=CONTROL!F$11,CONTROL!H$11,IF(I152&lt;=CONTROL!F$10,CONTROL!H$10,CONTROL!H$9))))</f>
        <v>4462</v>
      </c>
      <c r="AE152" s="1">
        <f t="shared" si="13"/>
        <v>2546</v>
      </c>
      <c r="AF152" s="19">
        <f t="shared" si="14"/>
        <v>0.57059614522635593</v>
      </c>
      <c r="AG152" s="19">
        <f t="shared" si="15"/>
        <v>1</v>
      </c>
    </row>
    <row r="153" spans="1:33" x14ac:dyDescent="0.25">
      <c r="A153" s="7" t="s">
        <v>161</v>
      </c>
      <c r="B153" s="8">
        <v>108</v>
      </c>
      <c r="C153" s="8">
        <v>-99</v>
      </c>
      <c r="D153" s="8">
        <v>106</v>
      </c>
      <c r="E153" s="9" t="s">
        <v>162</v>
      </c>
      <c r="F153" s="8">
        <v>148</v>
      </c>
      <c r="G153" s="9" t="s">
        <v>482</v>
      </c>
      <c r="H153" s="9" t="s">
        <v>51</v>
      </c>
      <c r="I153" s="8">
        <v>1</v>
      </c>
      <c r="J153" s="8">
        <v>3775</v>
      </c>
      <c r="K153" s="8">
        <v>1</v>
      </c>
      <c r="L153" s="10"/>
      <c r="M153" s="8">
        <v>1</v>
      </c>
      <c r="N153" s="9" t="s">
        <v>483</v>
      </c>
      <c r="O153" s="9" t="s">
        <v>484</v>
      </c>
      <c r="P153" s="9" t="s">
        <v>159</v>
      </c>
      <c r="Q153" s="9" t="s">
        <v>159</v>
      </c>
      <c r="R153" s="9" t="s">
        <v>159</v>
      </c>
      <c r="S153" s="8">
        <v>2014</v>
      </c>
      <c r="T153" s="8">
        <v>183</v>
      </c>
      <c r="U153" s="8">
        <v>229</v>
      </c>
      <c r="V153" s="8">
        <v>412</v>
      </c>
      <c r="W153" s="8">
        <v>418</v>
      </c>
      <c r="X153" s="8">
        <v>1184</v>
      </c>
      <c r="Y153" s="8">
        <v>1602</v>
      </c>
      <c r="Z153" s="10"/>
      <c r="AA153" s="8">
        <v>0</v>
      </c>
      <c r="AB153" s="8">
        <v>39</v>
      </c>
      <c r="AC153" s="1" t="str">
        <f t="shared" si="12"/>
        <v>hospital</v>
      </c>
      <c r="AD153" s="1">
        <f>IF(I153=0,CONTROL!H$13,IF(I153&lt;=CONTROL!F$12,CONTROL!H$12,IF(I153&lt;=CONTROL!F$11,CONTROL!H$11,IF(I153&lt;=CONTROL!F$10,CONTROL!H$10,CONTROL!H$9))))</f>
        <v>3775</v>
      </c>
      <c r="AE153" s="1">
        <f t="shared" si="13"/>
        <v>2014</v>
      </c>
      <c r="AF153" s="19">
        <f t="shared" si="14"/>
        <v>0.53350993377483447</v>
      </c>
      <c r="AG153" s="19">
        <f t="shared" si="15"/>
        <v>1</v>
      </c>
    </row>
    <row r="154" spans="1:33" x14ac:dyDescent="0.25">
      <c r="A154" s="7" t="s">
        <v>161</v>
      </c>
      <c r="B154" s="8">
        <v>145</v>
      </c>
      <c r="C154" s="8">
        <v>-99</v>
      </c>
      <c r="D154" s="8">
        <v>216</v>
      </c>
      <c r="E154" s="9" t="s">
        <v>162</v>
      </c>
      <c r="F154" s="8">
        <v>47</v>
      </c>
      <c r="G154" s="9" t="s">
        <v>52</v>
      </c>
      <c r="H154" s="9" t="s">
        <v>52</v>
      </c>
      <c r="I154" s="8">
        <v>2</v>
      </c>
      <c r="J154" s="8">
        <v>4118</v>
      </c>
      <c r="K154" s="8">
        <v>1</v>
      </c>
      <c r="L154" s="10"/>
      <c r="M154" s="8">
        <v>1</v>
      </c>
      <c r="N154" s="9" t="s">
        <v>485</v>
      </c>
      <c r="O154" s="9" t="s">
        <v>486</v>
      </c>
      <c r="P154" s="9" t="s">
        <v>159</v>
      </c>
      <c r="Q154" s="9" t="s">
        <v>159</v>
      </c>
      <c r="R154" s="9" t="s">
        <v>159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10"/>
      <c r="AA154" s="8">
        <v>0</v>
      </c>
      <c r="AB154" s="8">
        <v>40</v>
      </c>
      <c r="AC154" s="1" t="str">
        <f t="shared" si="12"/>
        <v>hospital</v>
      </c>
      <c r="AD154" s="1">
        <f>IF(I154=0,CONTROL!H$13,IF(I154&lt;=CONTROL!F$12,CONTROL!H$12,IF(I154&lt;=CONTROL!F$11,CONTROL!H$11,IF(I154&lt;=CONTROL!F$10,CONTROL!H$10,CONTROL!H$9))))</f>
        <v>4118</v>
      </c>
      <c r="AE154" s="1">
        <f t="shared" si="13"/>
        <v>0</v>
      </c>
      <c r="AF154" s="19">
        <f t="shared" si="14"/>
        <v>0</v>
      </c>
      <c r="AG154" s="19">
        <f t="shared" si="15"/>
        <v>1</v>
      </c>
    </row>
    <row r="155" spans="1:33" x14ac:dyDescent="0.25">
      <c r="A155" s="7" t="s">
        <v>146</v>
      </c>
      <c r="B155" s="8">
        <v>154</v>
      </c>
      <c r="C155" s="8">
        <v>187</v>
      </c>
      <c r="D155" s="8">
        <v>424</v>
      </c>
      <c r="E155" s="9" t="s">
        <v>147</v>
      </c>
      <c r="F155" s="8">
        <v>47</v>
      </c>
      <c r="G155" s="9" t="s">
        <v>52</v>
      </c>
      <c r="H155" s="9" t="s">
        <v>52</v>
      </c>
      <c r="I155" s="8">
        <v>2</v>
      </c>
      <c r="J155" s="8">
        <v>4118</v>
      </c>
      <c r="K155" s="8">
        <v>0.14000000000000001</v>
      </c>
      <c r="L155" s="8">
        <v>2</v>
      </c>
      <c r="M155" s="8">
        <v>0</v>
      </c>
      <c r="N155" s="9" t="s">
        <v>189</v>
      </c>
      <c r="O155" s="9" t="s">
        <v>487</v>
      </c>
      <c r="P155" s="9" t="s">
        <v>488</v>
      </c>
      <c r="Q155" s="9" t="s">
        <v>489</v>
      </c>
      <c r="R155" s="9" t="s">
        <v>193</v>
      </c>
      <c r="S155" s="8">
        <v>570</v>
      </c>
      <c r="T155" s="8">
        <v>0</v>
      </c>
      <c r="U155" s="8">
        <v>0</v>
      </c>
      <c r="V155" s="8">
        <v>0</v>
      </c>
      <c r="W155" s="8">
        <v>228</v>
      </c>
      <c r="X155" s="8">
        <v>342</v>
      </c>
      <c r="Y155" s="8">
        <v>570</v>
      </c>
      <c r="Z155" s="8">
        <v>0</v>
      </c>
      <c r="AA155" s="8">
        <v>0</v>
      </c>
      <c r="AB155" s="8">
        <v>40</v>
      </c>
      <c r="AC155" s="1" t="str">
        <f t="shared" si="12"/>
        <v>mobile</v>
      </c>
      <c r="AD155" s="1">
        <f>IF(I155=0,CONTROL!H$13,IF(I155&lt;=CONTROL!F$12,CONTROL!H$12,IF(I155&lt;=CONTROL!F$11,CONTROL!H$11,IF(I155&lt;=CONTROL!F$10,CONTROL!H$10,CONTROL!H$9))))</f>
        <v>4118</v>
      </c>
      <c r="AE155" s="1">
        <f t="shared" si="13"/>
        <v>570</v>
      </c>
      <c r="AF155" s="19">
        <f t="shared" si="14"/>
        <v>0.13841670713938806</v>
      </c>
      <c r="AG155" s="19">
        <f t="shared" si="15"/>
        <v>0.13841670713938806</v>
      </c>
    </row>
    <row r="156" spans="1:33" x14ac:dyDescent="0.25">
      <c r="A156" s="7" t="s">
        <v>146</v>
      </c>
      <c r="B156" s="8">
        <v>156</v>
      </c>
      <c r="C156" s="8">
        <v>190</v>
      </c>
      <c r="D156" s="8">
        <v>430</v>
      </c>
      <c r="E156" s="9" t="s">
        <v>147</v>
      </c>
      <c r="F156" s="8">
        <v>47</v>
      </c>
      <c r="G156" s="9" t="s">
        <v>52</v>
      </c>
      <c r="H156" s="9" t="s">
        <v>52</v>
      </c>
      <c r="I156" s="8">
        <v>2</v>
      </c>
      <c r="J156" s="8">
        <v>4118</v>
      </c>
      <c r="K156" s="8">
        <v>0.11</v>
      </c>
      <c r="L156" s="8">
        <v>2</v>
      </c>
      <c r="M156" s="8">
        <v>0</v>
      </c>
      <c r="N156" s="9" t="s">
        <v>490</v>
      </c>
      <c r="O156" s="9" t="s">
        <v>487</v>
      </c>
      <c r="P156" s="9" t="s">
        <v>491</v>
      </c>
      <c r="Q156" s="9" t="s">
        <v>489</v>
      </c>
      <c r="R156" s="9" t="s">
        <v>492</v>
      </c>
      <c r="S156" s="8">
        <v>448</v>
      </c>
      <c r="T156" s="8">
        <v>0</v>
      </c>
      <c r="U156" s="8">
        <v>0</v>
      </c>
      <c r="V156" s="8">
        <v>0</v>
      </c>
      <c r="W156" s="8">
        <v>77</v>
      </c>
      <c r="X156" s="8">
        <v>371</v>
      </c>
      <c r="Y156" s="8">
        <v>448</v>
      </c>
      <c r="Z156" s="8">
        <v>0</v>
      </c>
      <c r="AA156" s="8">
        <v>0</v>
      </c>
      <c r="AB156" s="8">
        <v>40</v>
      </c>
      <c r="AC156" s="1" t="str">
        <f t="shared" si="12"/>
        <v>mobile</v>
      </c>
      <c r="AD156" s="1">
        <f>IF(I156=0,CONTROL!H$13,IF(I156&lt;=CONTROL!F$12,CONTROL!H$12,IF(I156&lt;=CONTROL!F$11,CONTROL!H$11,IF(I156&lt;=CONTROL!F$10,CONTROL!H$10,CONTROL!H$9))))</f>
        <v>4118</v>
      </c>
      <c r="AE156" s="1">
        <f t="shared" si="13"/>
        <v>448</v>
      </c>
      <c r="AF156" s="19">
        <f t="shared" si="14"/>
        <v>0.10879067508499271</v>
      </c>
      <c r="AG156" s="19">
        <f t="shared" si="15"/>
        <v>0.10879067508499271</v>
      </c>
    </row>
    <row r="157" spans="1:33" x14ac:dyDescent="0.25">
      <c r="A157" s="7" t="s">
        <v>161</v>
      </c>
      <c r="B157" s="8">
        <v>157</v>
      </c>
      <c r="C157" s="8">
        <v>-99</v>
      </c>
      <c r="D157" s="8">
        <v>245</v>
      </c>
      <c r="E157" s="9" t="s">
        <v>162</v>
      </c>
      <c r="F157" s="8">
        <v>47</v>
      </c>
      <c r="G157" s="9" t="s">
        <v>52</v>
      </c>
      <c r="H157" s="9" t="s">
        <v>52</v>
      </c>
      <c r="I157" s="8">
        <v>2</v>
      </c>
      <c r="J157" s="8">
        <v>4118</v>
      </c>
      <c r="K157" s="8">
        <v>1</v>
      </c>
      <c r="L157" s="10"/>
      <c r="M157" s="8">
        <v>1</v>
      </c>
      <c r="N157" s="9" t="s">
        <v>159</v>
      </c>
      <c r="O157" s="9" t="s">
        <v>493</v>
      </c>
      <c r="P157" s="9" t="s">
        <v>159</v>
      </c>
      <c r="Q157" s="9" t="s">
        <v>159</v>
      </c>
      <c r="R157" s="9" t="s">
        <v>159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10"/>
      <c r="AA157" s="8">
        <v>0</v>
      </c>
      <c r="AB157" s="8">
        <v>40</v>
      </c>
      <c r="AC157" s="1" t="str">
        <f t="shared" si="12"/>
        <v>hospital</v>
      </c>
      <c r="AD157" s="1">
        <f>IF(I157=0,CONTROL!H$13,IF(I157&lt;=CONTROL!F$12,CONTROL!H$12,IF(I157&lt;=CONTROL!F$11,CONTROL!H$11,IF(I157&lt;=CONTROL!F$10,CONTROL!H$10,CONTROL!H$9))))</f>
        <v>4118</v>
      </c>
      <c r="AE157" s="1">
        <f t="shared" si="13"/>
        <v>0</v>
      </c>
      <c r="AF157" s="19">
        <f t="shared" si="14"/>
        <v>0</v>
      </c>
      <c r="AG157" s="19">
        <f t="shared" si="15"/>
        <v>1</v>
      </c>
    </row>
    <row r="158" spans="1:33" x14ac:dyDescent="0.25">
      <c r="A158" s="7" t="s">
        <v>146</v>
      </c>
      <c r="B158" s="8">
        <v>80</v>
      </c>
      <c r="C158" s="8">
        <v>97</v>
      </c>
      <c r="D158" s="8">
        <v>149</v>
      </c>
      <c r="E158" s="9" t="s">
        <v>147</v>
      </c>
      <c r="F158" s="8">
        <v>47</v>
      </c>
      <c r="G158" s="9" t="s">
        <v>52</v>
      </c>
      <c r="H158" s="9" t="s">
        <v>52</v>
      </c>
      <c r="I158" s="8">
        <v>2</v>
      </c>
      <c r="J158" s="8">
        <v>4118</v>
      </c>
      <c r="K158" s="8">
        <v>0.1</v>
      </c>
      <c r="L158" s="8">
        <v>2</v>
      </c>
      <c r="M158" s="8">
        <v>0</v>
      </c>
      <c r="N158" s="9" t="s">
        <v>494</v>
      </c>
      <c r="O158" s="9" t="s">
        <v>495</v>
      </c>
      <c r="P158" s="9" t="s">
        <v>496</v>
      </c>
      <c r="Q158" s="9" t="s">
        <v>489</v>
      </c>
      <c r="R158" s="9" t="s">
        <v>497</v>
      </c>
      <c r="S158" s="8">
        <v>419</v>
      </c>
      <c r="T158" s="8">
        <v>12</v>
      </c>
      <c r="U158" s="8">
        <v>20</v>
      </c>
      <c r="V158" s="8">
        <v>32</v>
      </c>
      <c r="W158" s="8">
        <v>41</v>
      </c>
      <c r="X158" s="8">
        <v>346</v>
      </c>
      <c r="Y158" s="8">
        <v>387</v>
      </c>
      <c r="Z158" s="8">
        <v>0</v>
      </c>
      <c r="AA158" s="8">
        <v>0</v>
      </c>
      <c r="AB158" s="8">
        <v>40</v>
      </c>
      <c r="AC158" s="1" t="str">
        <f t="shared" si="12"/>
        <v>mobile</v>
      </c>
      <c r="AD158" s="1">
        <f>IF(I158=0,CONTROL!H$13,IF(I158&lt;=CONTROL!F$12,CONTROL!H$12,IF(I158&lt;=CONTROL!F$11,CONTROL!H$11,IF(I158&lt;=CONTROL!F$10,CONTROL!H$10,CONTROL!H$9))))</f>
        <v>4118</v>
      </c>
      <c r="AE158" s="1">
        <f t="shared" si="13"/>
        <v>419</v>
      </c>
      <c r="AF158" s="19">
        <f t="shared" si="14"/>
        <v>0.10174842156386596</v>
      </c>
      <c r="AG158" s="19">
        <f t="shared" si="15"/>
        <v>0.10174842156386596</v>
      </c>
    </row>
    <row r="159" spans="1:33" x14ac:dyDescent="0.25">
      <c r="A159" s="7" t="s">
        <v>146</v>
      </c>
      <c r="B159" s="8">
        <v>101</v>
      </c>
      <c r="C159" s="8">
        <v>120</v>
      </c>
      <c r="D159" s="8">
        <v>203</v>
      </c>
      <c r="E159" s="9" t="s">
        <v>147</v>
      </c>
      <c r="F159" s="8">
        <v>49</v>
      </c>
      <c r="G159" s="9" t="s">
        <v>54</v>
      </c>
      <c r="H159" s="9" t="s">
        <v>54</v>
      </c>
      <c r="I159" s="8">
        <v>5</v>
      </c>
      <c r="J159" s="8">
        <v>4805</v>
      </c>
      <c r="K159" s="8">
        <v>0.11</v>
      </c>
      <c r="L159" s="8">
        <v>2</v>
      </c>
      <c r="M159" s="8">
        <v>0</v>
      </c>
      <c r="N159" s="9" t="s">
        <v>288</v>
      </c>
      <c r="O159" s="9" t="s">
        <v>498</v>
      </c>
      <c r="P159" s="9" t="s">
        <v>499</v>
      </c>
      <c r="Q159" s="9" t="s">
        <v>500</v>
      </c>
      <c r="R159" s="9" t="s">
        <v>158</v>
      </c>
      <c r="S159" s="8">
        <v>509</v>
      </c>
      <c r="T159" s="8">
        <v>0</v>
      </c>
      <c r="U159" s="8">
        <v>0</v>
      </c>
      <c r="V159" s="8">
        <v>0</v>
      </c>
      <c r="W159" s="8">
        <v>0</v>
      </c>
      <c r="X159" s="8">
        <v>509</v>
      </c>
      <c r="Y159" s="8">
        <v>509</v>
      </c>
      <c r="Z159" s="8">
        <v>0</v>
      </c>
      <c r="AA159" s="8">
        <v>0</v>
      </c>
      <c r="AB159" s="8">
        <v>41</v>
      </c>
      <c r="AC159" s="1" t="str">
        <f t="shared" si="12"/>
        <v>mobile</v>
      </c>
      <c r="AD159" s="1">
        <f>IF(I159=0,CONTROL!H$13,IF(I159&lt;=CONTROL!F$12,CONTROL!H$12,IF(I159&lt;=CONTROL!F$11,CONTROL!H$11,IF(I159&lt;=CONTROL!F$10,CONTROL!H$10,CONTROL!H$9))))</f>
        <v>4462</v>
      </c>
      <c r="AE159" s="1">
        <f t="shared" si="13"/>
        <v>509</v>
      </c>
      <c r="AF159" s="19">
        <f t="shared" si="14"/>
        <v>0.11407440609592111</v>
      </c>
      <c r="AG159" s="19">
        <f t="shared" si="15"/>
        <v>0.11407440609592111</v>
      </c>
    </row>
    <row r="160" spans="1:33" x14ac:dyDescent="0.25">
      <c r="A160" s="7" t="s">
        <v>146</v>
      </c>
      <c r="B160" s="8">
        <v>42</v>
      </c>
      <c r="C160" s="8">
        <v>59</v>
      </c>
      <c r="D160" s="8">
        <v>95</v>
      </c>
      <c r="E160" s="9" t="s">
        <v>147</v>
      </c>
      <c r="F160" s="8">
        <v>49</v>
      </c>
      <c r="G160" s="9" t="s">
        <v>54</v>
      </c>
      <c r="H160" s="9" t="s">
        <v>54</v>
      </c>
      <c r="I160" s="8">
        <v>5</v>
      </c>
      <c r="J160" s="8">
        <v>4805</v>
      </c>
      <c r="K160" s="8">
        <v>1</v>
      </c>
      <c r="L160" s="8">
        <v>1</v>
      </c>
      <c r="M160" s="8">
        <v>1</v>
      </c>
      <c r="N160" s="9" t="s">
        <v>501</v>
      </c>
      <c r="O160" s="9" t="s">
        <v>502</v>
      </c>
      <c r="P160" s="9" t="s">
        <v>503</v>
      </c>
      <c r="Q160" s="9" t="s">
        <v>504</v>
      </c>
      <c r="R160" s="9" t="s">
        <v>505</v>
      </c>
      <c r="S160" s="8">
        <v>3344</v>
      </c>
      <c r="T160" s="8">
        <v>0</v>
      </c>
      <c r="U160" s="8">
        <v>0</v>
      </c>
      <c r="V160" s="8">
        <v>0</v>
      </c>
      <c r="W160" s="8">
        <v>1095</v>
      </c>
      <c r="X160" s="8">
        <v>2249</v>
      </c>
      <c r="Y160" s="8">
        <v>3344</v>
      </c>
      <c r="Z160" s="8">
        <v>0</v>
      </c>
      <c r="AA160" s="8">
        <v>0</v>
      </c>
      <c r="AB160" s="8">
        <v>41</v>
      </c>
      <c r="AC160" s="1" t="str">
        <f t="shared" si="12"/>
        <v>freestand</v>
      </c>
      <c r="AD160" s="1">
        <f>IF(I160=0,CONTROL!H$13,IF(I160&lt;=CONTROL!F$12,CONTROL!H$12,IF(I160&lt;=CONTROL!F$11,CONTROL!H$11,IF(I160&lt;=CONTROL!F$10,CONTROL!H$10,CONTROL!H$9))))</f>
        <v>4462</v>
      </c>
      <c r="AE160" s="1">
        <f t="shared" si="13"/>
        <v>3344</v>
      </c>
      <c r="AF160" s="19">
        <f t="shared" si="14"/>
        <v>0.74943971313312419</v>
      </c>
      <c r="AG160" s="19">
        <f t="shared" si="15"/>
        <v>1</v>
      </c>
    </row>
    <row r="161" spans="1:33" x14ac:dyDescent="0.25">
      <c r="A161" s="7" t="s">
        <v>146</v>
      </c>
      <c r="B161" s="8">
        <v>95</v>
      </c>
      <c r="C161" s="8">
        <v>114</v>
      </c>
      <c r="D161" s="8">
        <v>178</v>
      </c>
      <c r="E161" s="9" t="s">
        <v>147</v>
      </c>
      <c r="F161" s="8">
        <v>49</v>
      </c>
      <c r="G161" s="9" t="s">
        <v>54</v>
      </c>
      <c r="H161" s="9" t="s">
        <v>54</v>
      </c>
      <c r="I161" s="8">
        <v>5</v>
      </c>
      <c r="J161" s="8">
        <v>4805</v>
      </c>
      <c r="K161" s="8">
        <v>0.22</v>
      </c>
      <c r="L161" s="8">
        <v>2</v>
      </c>
      <c r="M161" s="8">
        <v>0</v>
      </c>
      <c r="N161" s="9" t="s">
        <v>152</v>
      </c>
      <c r="O161" s="9" t="s">
        <v>506</v>
      </c>
      <c r="P161" s="9" t="s">
        <v>507</v>
      </c>
      <c r="Q161" s="9" t="s">
        <v>500</v>
      </c>
      <c r="R161" s="9" t="s">
        <v>440</v>
      </c>
      <c r="S161" s="8">
        <v>1036</v>
      </c>
      <c r="T161" s="8">
        <v>0</v>
      </c>
      <c r="U161" s="8">
        <v>0</v>
      </c>
      <c r="V161" s="8">
        <v>0</v>
      </c>
      <c r="W161" s="8">
        <v>262</v>
      </c>
      <c r="X161" s="8">
        <v>774</v>
      </c>
      <c r="Y161" s="8">
        <v>1036</v>
      </c>
      <c r="Z161" s="8">
        <v>0</v>
      </c>
      <c r="AA161" s="8">
        <v>0</v>
      </c>
      <c r="AB161" s="8">
        <v>41</v>
      </c>
      <c r="AC161" s="1" t="str">
        <f t="shared" si="12"/>
        <v>mobile</v>
      </c>
      <c r="AD161" s="1">
        <f>IF(I161=0,CONTROL!H$13,IF(I161&lt;=CONTROL!F$12,CONTROL!H$12,IF(I161&lt;=CONTROL!F$11,CONTROL!H$11,IF(I161&lt;=CONTROL!F$10,CONTROL!H$10,CONTROL!H$9))))</f>
        <v>4462</v>
      </c>
      <c r="AE161" s="1">
        <f t="shared" si="13"/>
        <v>1036</v>
      </c>
      <c r="AF161" s="19">
        <f t="shared" si="14"/>
        <v>0.23218287763334827</v>
      </c>
      <c r="AG161" s="19">
        <f t="shared" si="15"/>
        <v>0.23218287763334827</v>
      </c>
    </row>
    <row r="162" spans="1:33" x14ac:dyDescent="0.25">
      <c r="A162" s="7" t="s">
        <v>146</v>
      </c>
      <c r="B162" s="8">
        <v>157</v>
      </c>
      <c r="C162" s="8">
        <v>191</v>
      </c>
      <c r="D162" s="8">
        <v>435</v>
      </c>
      <c r="E162" s="9" t="s">
        <v>147</v>
      </c>
      <c r="F162" s="8">
        <v>49</v>
      </c>
      <c r="G162" s="9" t="s">
        <v>54</v>
      </c>
      <c r="H162" s="9" t="s">
        <v>54</v>
      </c>
      <c r="I162" s="8">
        <v>5</v>
      </c>
      <c r="J162" s="8">
        <v>4805</v>
      </c>
      <c r="K162" s="8">
        <v>0.01</v>
      </c>
      <c r="L162" s="8">
        <v>2</v>
      </c>
      <c r="M162" s="8">
        <v>0</v>
      </c>
      <c r="N162" s="9" t="s">
        <v>257</v>
      </c>
      <c r="O162" s="9" t="s">
        <v>508</v>
      </c>
      <c r="P162" s="9" t="s">
        <v>509</v>
      </c>
      <c r="Q162" s="9" t="s">
        <v>500</v>
      </c>
      <c r="R162" s="9" t="s">
        <v>260</v>
      </c>
      <c r="S162" s="8">
        <v>53</v>
      </c>
      <c r="T162" s="8">
        <v>0</v>
      </c>
      <c r="U162" s="8">
        <v>0</v>
      </c>
      <c r="V162" s="8">
        <v>0</v>
      </c>
      <c r="W162" s="8">
        <v>21</v>
      </c>
      <c r="X162" s="8">
        <v>32</v>
      </c>
      <c r="Y162" s="8">
        <v>53</v>
      </c>
      <c r="Z162" s="8">
        <v>0</v>
      </c>
      <c r="AA162" s="8">
        <v>0</v>
      </c>
      <c r="AB162" s="8">
        <v>41</v>
      </c>
      <c r="AC162" s="1" t="str">
        <f t="shared" si="12"/>
        <v>mobile</v>
      </c>
      <c r="AD162" s="1">
        <f>IF(I162=0,CONTROL!H$13,IF(I162&lt;=CONTROL!F$12,CONTROL!H$12,IF(I162&lt;=CONTROL!F$11,CONTROL!H$11,IF(I162&lt;=CONTROL!F$10,CONTROL!H$10,CONTROL!H$9))))</f>
        <v>4462</v>
      </c>
      <c r="AE162" s="1">
        <f t="shared" si="13"/>
        <v>53</v>
      </c>
      <c r="AF162" s="19">
        <f t="shared" si="14"/>
        <v>1.1878081577767817E-2</v>
      </c>
      <c r="AG162" s="19">
        <f t="shared" si="15"/>
        <v>1.1878081577767817E-2</v>
      </c>
    </row>
    <row r="163" spans="1:33" x14ac:dyDescent="0.25">
      <c r="A163" s="7" t="s">
        <v>161</v>
      </c>
      <c r="B163" s="8">
        <v>78</v>
      </c>
      <c r="C163" s="8">
        <v>-99</v>
      </c>
      <c r="D163" s="8">
        <v>74</v>
      </c>
      <c r="E163" s="9" t="s">
        <v>162</v>
      </c>
      <c r="F163" s="8">
        <v>49</v>
      </c>
      <c r="G163" s="9" t="s">
        <v>54</v>
      </c>
      <c r="H163" s="9" t="s">
        <v>54</v>
      </c>
      <c r="I163" s="8">
        <v>5</v>
      </c>
      <c r="J163" s="8">
        <v>4805</v>
      </c>
      <c r="K163" s="8">
        <v>1</v>
      </c>
      <c r="L163" s="10"/>
      <c r="M163" s="8">
        <v>1</v>
      </c>
      <c r="N163" s="9" t="s">
        <v>510</v>
      </c>
      <c r="O163" s="9" t="s">
        <v>511</v>
      </c>
      <c r="P163" s="9" t="s">
        <v>159</v>
      </c>
      <c r="Q163" s="9" t="s">
        <v>159</v>
      </c>
      <c r="R163" s="9" t="s">
        <v>159</v>
      </c>
      <c r="S163" s="8">
        <v>1152</v>
      </c>
      <c r="T163" s="8">
        <v>91</v>
      </c>
      <c r="U163" s="8">
        <v>192</v>
      </c>
      <c r="V163" s="8">
        <v>283</v>
      </c>
      <c r="W163" s="8">
        <v>222</v>
      </c>
      <c r="X163" s="8">
        <v>647</v>
      </c>
      <c r="Y163" s="8">
        <v>869</v>
      </c>
      <c r="Z163" s="10"/>
      <c r="AA163" s="8">
        <v>0</v>
      </c>
      <c r="AB163" s="8">
        <v>41</v>
      </c>
      <c r="AC163" s="1" t="str">
        <f t="shared" si="12"/>
        <v>hospital</v>
      </c>
      <c r="AD163" s="1">
        <f>IF(I163=0,CONTROL!H$13,IF(I163&lt;=CONTROL!F$12,CONTROL!H$12,IF(I163&lt;=CONTROL!F$11,CONTROL!H$11,IF(I163&lt;=CONTROL!F$10,CONTROL!H$10,CONTROL!H$9))))</f>
        <v>4462</v>
      </c>
      <c r="AE163" s="1">
        <f t="shared" si="13"/>
        <v>1152</v>
      </c>
      <c r="AF163" s="19">
        <f t="shared" si="14"/>
        <v>0.25818018825638728</v>
      </c>
      <c r="AG163" s="19">
        <f t="shared" si="15"/>
        <v>1</v>
      </c>
    </row>
    <row r="164" spans="1:33" x14ac:dyDescent="0.25">
      <c r="A164" s="7" t="s">
        <v>161</v>
      </c>
      <c r="B164" s="8">
        <v>32</v>
      </c>
      <c r="C164" s="8">
        <v>-99</v>
      </c>
      <c r="D164" s="8">
        <v>31</v>
      </c>
      <c r="E164" s="9" t="s">
        <v>162</v>
      </c>
      <c r="F164" s="8">
        <v>49</v>
      </c>
      <c r="G164" s="9" t="s">
        <v>54</v>
      </c>
      <c r="H164" s="9" t="s">
        <v>54</v>
      </c>
      <c r="I164" s="8">
        <v>5</v>
      </c>
      <c r="J164" s="8">
        <v>4805</v>
      </c>
      <c r="K164" s="8">
        <v>1</v>
      </c>
      <c r="L164" s="10"/>
      <c r="M164" s="8">
        <v>1</v>
      </c>
      <c r="N164" s="9" t="s">
        <v>512</v>
      </c>
      <c r="O164" s="9" t="s">
        <v>513</v>
      </c>
      <c r="P164" s="9" t="s">
        <v>159</v>
      </c>
      <c r="Q164" s="9" t="s">
        <v>159</v>
      </c>
      <c r="R164" s="9" t="s">
        <v>159</v>
      </c>
      <c r="S164" s="8">
        <v>3969</v>
      </c>
      <c r="T164" s="8">
        <v>499</v>
      </c>
      <c r="U164" s="8">
        <v>569</v>
      </c>
      <c r="V164" s="8">
        <v>1068</v>
      </c>
      <c r="W164" s="8">
        <v>1211</v>
      </c>
      <c r="X164" s="8">
        <v>1690</v>
      </c>
      <c r="Y164" s="8">
        <v>2901</v>
      </c>
      <c r="Z164" s="10"/>
      <c r="AA164" s="8">
        <v>0</v>
      </c>
      <c r="AB164" s="8">
        <v>41</v>
      </c>
      <c r="AC164" s="1" t="str">
        <f t="shared" si="12"/>
        <v>hospital</v>
      </c>
      <c r="AD164" s="1">
        <f>IF(I164=0,CONTROL!H$13,IF(I164&lt;=CONTROL!F$12,CONTROL!H$12,IF(I164&lt;=CONTROL!F$11,CONTROL!H$11,IF(I164&lt;=CONTROL!F$10,CONTROL!H$10,CONTROL!H$9))))</f>
        <v>4462</v>
      </c>
      <c r="AE164" s="1">
        <f t="shared" si="13"/>
        <v>3969</v>
      </c>
      <c r="AF164" s="19">
        <f t="shared" si="14"/>
        <v>0.88951142985208431</v>
      </c>
      <c r="AG164" s="19">
        <f t="shared" si="15"/>
        <v>1</v>
      </c>
    </row>
    <row r="165" spans="1:33" x14ac:dyDescent="0.25">
      <c r="A165" s="7" t="s">
        <v>146</v>
      </c>
      <c r="B165" s="8">
        <v>102</v>
      </c>
      <c r="C165" s="8">
        <v>121</v>
      </c>
      <c r="D165" s="8">
        <v>206</v>
      </c>
      <c r="E165" s="9" t="s">
        <v>147</v>
      </c>
      <c r="F165" s="8">
        <v>49</v>
      </c>
      <c r="G165" s="9" t="s">
        <v>54</v>
      </c>
      <c r="H165" s="9" t="s">
        <v>54</v>
      </c>
      <c r="I165" s="8">
        <v>5</v>
      </c>
      <c r="J165" s="8">
        <v>4805</v>
      </c>
      <c r="K165" s="8">
        <v>0.21</v>
      </c>
      <c r="L165" s="8">
        <v>2</v>
      </c>
      <c r="M165" s="8">
        <v>0</v>
      </c>
      <c r="N165" s="9" t="s">
        <v>152</v>
      </c>
      <c r="O165" s="9" t="s">
        <v>498</v>
      </c>
      <c r="P165" s="9" t="s">
        <v>499</v>
      </c>
      <c r="Q165" s="9" t="s">
        <v>500</v>
      </c>
      <c r="R165" s="9" t="s">
        <v>263</v>
      </c>
      <c r="S165" s="8">
        <v>992</v>
      </c>
      <c r="T165" s="8">
        <v>0</v>
      </c>
      <c r="U165" s="8">
        <v>0</v>
      </c>
      <c r="V165" s="8">
        <v>0</v>
      </c>
      <c r="W165" s="8">
        <v>0</v>
      </c>
      <c r="X165" s="8">
        <v>992</v>
      </c>
      <c r="Y165" s="8">
        <v>992</v>
      </c>
      <c r="Z165" s="8">
        <v>0</v>
      </c>
      <c r="AA165" s="8">
        <v>0</v>
      </c>
      <c r="AB165" s="8">
        <v>41</v>
      </c>
      <c r="AC165" s="1" t="str">
        <f t="shared" si="12"/>
        <v>mobile</v>
      </c>
      <c r="AD165" s="1">
        <f>IF(I165=0,CONTROL!H$13,IF(I165&lt;=CONTROL!F$12,CONTROL!H$12,IF(I165&lt;=CONTROL!F$11,CONTROL!H$11,IF(I165&lt;=CONTROL!F$10,CONTROL!H$10,CONTROL!H$9))))</f>
        <v>4462</v>
      </c>
      <c r="AE165" s="1">
        <f t="shared" si="13"/>
        <v>992</v>
      </c>
      <c r="AF165" s="19">
        <f t="shared" si="14"/>
        <v>0.2223218287763335</v>
      </c>
      <c r="AG165" s="19">
        <f t="shared" si="15"/>
        <v>0.2223218287763335</v>
      </c>
    </row>
    <row r="166" spans="1:33" x14ac:dyDescent="0.25">
      <c r="A166" s="7" t="s">
        <v>161</v>
      </c>
      <c r="B166" s="8">
        <v>36</v>
      </c>
      <c r="C166" s="8">
        <v>-99</v>
      </c>
      <c r="D166" s="8">
        <v>35</v>
      </c>
      <c r="E166" s="9" t="s">
        <v>162</v>
      </c>
      <c r="F166" s="8">
        <v>49</v>
      </c>
      <c r="G166" s="9" t="s">
        <v>54</v>
      </c>
      <c r="H166" s="9" t="s">
        <v>54</v>
      </c>
      <c r="I166" s="8">
        <v>5</v>
      </c>
      <c r="J166" s="8">
        <v>4805</v>
      </c>
      <c r="K166" s="8">
        <v>2</v>
      </c>
      <c r="L166" s="10"/>
      <c r="M166" s="8">
        <v>2</v>
      </c>
      <c r="N166" s="9" t="s">
        <v>514</v>
      </c>
      <c r="O166" s="9" t="s">
        <v>515</v>
      </c>
      <c r="P166" s="9" t="s">
        <v>159</v>
      </c>
      <c r="Q166" s="9" t="s">
        <v>159</v>
      </c>
      <c r="R166" s="9" t="s">
        <v>159</v>
      </c>
      <c r="S166" s="8">
        <v>2888</v>
      </c>
      <c r="T166" s="8">
        <v>148</v>
      </c>
      <c r="U166" s="8">
        <v>332</v>
      </c>
      <c r="V166" s="8">
        <v>480</v>
      </c>
      <c r="W166" s="8">
        <v>879</v>
      </c>
      <c r="X166" s="8">
        <v>1529</v>
      </c>
      <c r="Y166" s="8">
        <v>2408</v>
      </c>
      <c r="Z166" s="10"/>
      <c r="AA166" s="8">
        <v>0</v>
      </c>
      <c r="AB166" s="8">
        <v>41</v>
      </c>
      <c r="AC166" s="1" t="str">
        <f t="shared" si="12"/>
        <v>hospital</v>
      </c>
      <c r="AD166" s="1">
        <f>IF(I166=0,CONTROL!H$13,IF(I166&lt;=CONTROL!F$12,CONTROL!H$12,IF(I166&lt;=CONTROL!F$11,CONTROL!H$11,IF(I166&lt;=CONTROL!F$10,CONTROL!H$10,CONTROL!H$9))))</f>
        <v>4462</v>
      </c>
      <c r="AE166" s="1">
        <f t="shared" si="13"/>
        <v>2888</v>
      </c>
      <c r="AF166" s="19">
        <f t="shared" si="14"/>
        <v>0.64724338861497088</v>
      </c>
      <c r="AG166" s="19">
        <f t="shared" si="15"/>
        <v>2</v>
      </c>
    </row>
    <row r="167" spans="1:33" x14ac:dyDescent="0.25">
      <c r="A167" s="7" t="s">
        <v>146</v>
      </c>
      <c r="B167" s="8">
        <v>104</v>
      </c>
      <c r="C167" s="8">
        <v>123</v>
      </c>
      <c r="D167" s="8">
        <v>212</v>
      </c>
      <c r="E167" s="9" t="s">
        <v>147</v>
      </c>
      <c r="F167" s="8">
        <v>49</v>
      </c>
      <c r="G167" s="9" t="s">
        <v>54</v>
      </c>
      <c r="H167" s="9" t="s">
        <v>54</v>
      </c>
      <c r="I167" s="8">
        <v>5</v>
      </c>
      <c r="J167" s="8">
        <v>4805</v>
      </c>
      <c r="K167" s="8">
        <v>0.42</v>
      </c>
      <c r="L167" s="8">
        <v>2</v>
      </c>
      <c r="M167" s="8">
        <v>0</v>
      </c>
      <c r="N167" s="9" t="s">
        <v>152</v>
      </c>
      <c r="O167" s="9" t="s">
        <v>516</v>
      </c>
      <c r="P167" s="9" t="s">
        <v>517</v>
      </c>
      <c r="Q167" s="9" t="s">
        <v>500</v>
      </c>
      <c r="R167" s="9" t="s">
        <v>158</v>
      </c>
      <c r="S167" s="8">
        <v>2001</v>
      </c>
      <c r="T167" s="8">
        <v>0</v>
      </c>
      <c r="U167" s="8">
        <v>0</v>
      </c>
      <c r="V167" s="8">
        <v>0</v>
      </c>
      <c r="W167" s="8">
        <v>755</v>
      </c>
      <c r="X167" s="8">
        <v>1246</v>
      </c>
      <c r="Y167" s="8">
        <v>2001</v>
      </c>
      <c r="Z167" s="8">
        <v>0</v>
      </c>
      <c r="AA167" s="8">
        <v>0</v>
      </c>
      <c r="AB167" s="8">
        <v>41</v>
      </c>
      <c r="AC167" s="1" t="str">
        <f t="shared" si="12"/>
        <v>mobile</v>
      </c>
      <c r="AD167" s="1">
        <f>IF(I167=0,CONTROL!H$13,IF(I167&lt;=CONTROL!F$12,CONTROL!H$12,IF(I167&lt;=CONTROL!F$11,CONTROL!H$11,IF(I167&lt;=CONTROL!F$10,CONTROL!H$10,CONTROL!H$9))))</f>
        <v>4462</v>
      </c>
      <c r="AE167" s="1">
        <f t="shared" si="13"/>
        <v>2001</v>
      </c>
      <c r="AF167" s="19">
        <f t="shared" si="14"/>
        <v>0.4484536082474227</v>
      </c>
      <c r="AG167" s="19">
        <f t="shared" si="15"/>
        <v>0.4484536082474227</v>
      </c>
    </row>
    <row r="168" spans="1:33" x14ac:dyDescent="0.25">
      <c r="A168" s="7" t="s">
        <v>146</v>
      </c>
      <c r="B168" s="8">
        <v>106</v>
      </c>
      <c r="C168" s="8">
        <v>125</v>
      </c>
      <c r="D168" s="8">
        <v>216</v>
      </c>
      <c r="E168" s="9" t="s">
        <v>147</v>
      </c>
      <c r="F168" s="8">
        <v>49</v>
      </c>
      <c r="G168" s="9" t="s">
        <v>54</v>
      </c>
      <c r="H168" s="9" t="s">
        <v>54</v>
      </c>
      <c r="I168" s="8">
        <v>5</v>
      </c>
      <c r="J168" s="8">
        <v>4805</v>
      </c>
      <c r="K168" s="8">
        <v>0.1</v>
      </c>
      <c r="L168" s="8">
        <v>2</v>
      </c>
      <c r="M168" s="8">
        <v>0</v>
      </c>
      <c r="N168" s="9" t="s">
        <v>152</v>
      </c>
      <c r="O168" s="9" t="s">
        <v>518</v>
      </c>
      <c r="P168" s="9" t="s">
        <v>499</v>
      </c>
      <c r="Q168" s="9" t="s">
        <v>500</v>
      </c>
      <c r="R168" s="9" t="s">
        <v>155</v>
      </c>
      <c r="S168" s="8">
        <v>499</v>
      </c>
      <c r="T168" s="8">
        <v>0</v>
      </c>
      <c r="U168" s="8">
        <v>0</v>
      </c>
      <c r="V168" s="8">
        <v>0</v>
      </c>
      <c r="W168" s="8">
        <v>0</v>
      </c>
      <c r="X168" s="8">
        <v>499</v>
      </c>
      <c r="Y168" s="8">
        <v>499</v>
      </c>
      <c r="Z168" s="8">
        <v>0</v>
      </c>
      <c r="AA168" s="8">
        <v>0</v>
      </c>
      <c r="AB168" s="8">
        <v>41</v>
      </c>
      <c r="AC168" s="1" t="str">
        <f t="shared" si="12"/>
        <v>mobile</v>
      </c>
      <c r="AD168" s="1">
        <f>IF(I168=0,CONTROL!H$13,IF(I168&lt;=CONTROL!F$12,CONTROL!H$12,IF(I168&lt;=CONTROL!F$11,CONTROL!H$11,IF(I168&lt;=CONTROL!F$10,CONTROL!H$10,CONTROL!H$9))))</f>
        <v>4462</v>
      </c>
      <c r="AE168" s="1">
        <f t="shared" si="13"/>
        <v>499</v>
      </c>
      <c r="AF168" s="19">
        <f t="shared" si="14"/>
        <v>0.11183325862841775</v>
      </c>
      <c r="AG168" s="19">
        <f t="shared" si="15"/>
        <v>0.11183325862841775</v>
      </c>
    </row>
    <row r="169" spans="1:33" x14ac:dyDescent="0.25">
      <c r="A169" s="7" t="s">
        <v>146</v>
      </c>
      <c r="B169" s="8">
        <v>94</v>
      </c>
      <c r="C169" s="8">
        <v>113</v>
      </c>
      <c r="D169" s="8">
        <v>174</v>
      </c>
      <c r="E169" s="9" t="s">
        <v>147</v>
      </c>
      <c r="F169" s="8">
        <v>49</v>
      </c>
      <c r="G169" s="9" t="s">
        <v>54</v>
      </c>
      <c r="H169" s="9" t="s">
        <v>54</v>
      </c>
      <c r="I169" s="8">
        <v>5</v>
      </c>
      <c r="J169" s="8">
        <v>4805</v>
      </c>
      <c r="K169" s="8">
        <v>0.12</v>
      </c>
      <c r="L169" s="8">
        <v>2</v>
      </c>
      <c r="M169" s="8">
        <v>0</v>
      </c>
      <c r="N169" s="9" t="s">
        <v>152</v>
      </c>
      <c r="O169" s="9" t="s">
        <v>506</v>
      </c>
      <c r="P169" s="9" t="s">
        <v>509</v>
      </c>
      <c r="Q169" s="9" t="s">
        <v>500</v>
      </c>
      <c r="R169" s="9" t="s">
        <v>440</v>
      </c>
      <c r="S169" s="8">
        <v>593</v>
      </c>
      <c r="T169" s="8">
        <v>0</v>
      </c>
      <c r="U169" s="8">
        <v>0</v>
      </c>
      <c r="V169" s="8">
        <v>0</v>
      </c>
      <c r="W169" s="8">
        <v>147</v>
      </c>
      <c r="X169" s="8">
        <v>446</v>
      </c>
      <c r="Y169" s="8">
        <v>593</v>
      </c>
      <c r="Z169" s="8">
        <v>0</v>
      </c>
      <c r="AA169" s="8">
        <v>0</v>
      </c>
      <c r="AB169" s="8">
        <v>41</v>
      </c>
      <c r="AC169" s="1" t="str">
        <f t="shared" si="12"/>
        <v>mobile</v>
      </c>
      <c r="AD169" s="1">
        <f>IF(I169=0,CONTROL!H$13,IF(I169&lt;=CONTROL!F$12,CONTROL!H$12,IF(I169&lt;=CONTROL!F$11,CONTROL!H$11,IF(I169&lt;=CONTROL!F$10,CONTROL!H$10,CONTROL!H$9))))</f>
        <v>4462</v>
      </c>
      <c r="AE169" s="1">
        <f t="shared" si="13"/>
        <v>593</v>
      </c>
      <c r="AF169" s="19">
        <f t="shared" si="14"/>
        <v>0.13290004482294934</v>
      </c>
      <c r="AG169" s="19">
        <f t="shared" si="15"/>
        <v>0.13290004482294934</v>
      </c>
    </row>
    <row r="170" spans="1:33" x14ac:dyDescent="0.25">
      <c r="A170" s="7" t="s">
        <v>161</v>
      </c>
      <c r="B170" s="8">
        <v>125</v>
      </c>
      <c r="C170" s="8">
        <v>-99</v>
      </c>
      <c r="D170" s="8">
        <v>129</v>
      </c>
      <c r="E170" s="9" t="s">
        <v>162</v>
      </c>
      <c r="F170" s="8">
        <v>50</v>
      </c>
      <c r="G170" s="9" t="s">
        <v>55</v>
      </c>
      <c r="H170" s="9" t="s">
        <v>55</v>
      </c>
      <c r="I170" s="8">
        <v>2</v>
      </c>
      <c r="J170" s="8">
        <v>4118</v>
      </c>
      <c r="K170" s="8">
        <v>2</v>
      </c>
      <c r="L170" s="10"/>
      <c r="M170" s="8">
        <v>2</v>
      </c>
      <c r="N170" s="9" t="s">
        <v>519</v>
      </c>
      <c r="O170" s="9" t="s">
        <v>520</v>
      </c>
      <c r="P170" s="9" t="s">
        <v>159</v>
      </c>
      <c r="Q170" s="9" t="s">
        <v>159</v>
      </c>
      <c r="R170" s="9" t="s">
        <v>159</v>
      </c>
      <c r="S170" s="8">
        <v>3186</v>
      </c>
      <c r="T170" s="8">
        <v>140</v>
      </c>
      <c r="U170" s="8">
        <v>247</v>
      </c>
      <c r="V170" s="8">
        <v>387</v>
      </c>
      <c r="W170" s="8">
        <v>666</v>
      </c>
      <c r="X170" s="8">
        <v>2133</v>
      </c>
      <c r="Y170" s="8">
        <v>2799</v>
      </c>
      <c r="Z170" s="10"/>
      <c r="AA170" s="8">
        <v>0</v>
      </c>
      <c r="AB170" s="8">
        <v>42</v>
      </c>
      <c r="AC170" s="1" t="str">
        <f t="shared" si="12"/>
        <v>hospital</v>
      </c>
      <c r="AD170" s="1">
        <f>IF(I170=0,CONTROL!H$13,IF(I170&lt;=CONTROL!F$12,CONTROL!H$12,IF(I170&lt;=CONTROL!F$11,CONTROL!H$11,IF(I170&lt;=CONTROL!F$10,CONTROL!H$10,CONTROL!H$9))))</f>
        <v>4118</v>
      </c>
      <c r="AE170" s="1">
        <f t="shared" si="13"/>
        <v>3186</v>
      </c>
      <c r="AF170" s="19">
        <f t="shared" si="14"/>
        <v>0.77367654201068481</v>
      </c>
      <c r="AG170" s="19">
        <f t="shared" si="15"/>
        <v>2</v>
      </c>
    </row>
    <row r="171" spans="1:33" x14ac:dyDescent="0.25">
      <c r="A171" s="7" t="s">
        <v>161</v>
      </c>
      <c r="B171" s="8">
        <v>88</v>
      </c>
      <c r="C171" s="8">
        <v>-99</v>
      </c>
      <c r="D171" s="8">
        <v>189</v>
      </c>
      <c r="E171" s="9" t="s">
        <v>162</v>
      </c>
      <c r="F171" s="8">
        <v>51</v>
      </c>
      <c r="G171" s="9" t="s">
        <v>56</v>
      </c>
      <c r="H171" s="9" t="s">
        <v>56</v>
      </c>
      <c r="I171" s="8">
        <v>2</v>
      </c>
      <c r="J171" s="8">
        <v>4118</v>
      </c>
      <c r="K171" s="8">
        <v>1</v>
      </c>
      <c r="L171" s="10"/>
      <c r="M171" s="8">
        <v>1</v>
      </c>
      <c r="N171" s="9" t="s">
        <v>521</v>
      </c>
      <c r="O171" s="9" t="s">
        <v>522</v>
      </c>
      <c r="P171" s="9" t="s">
        <v>159</v>
      </c>
      <c r="Q171" s="9" t="s">
        <v>159</v>
      </c>
      <c r="R171" s="9" t="s">
        <v>159</v>
      </c>
      <c r="S171" s="8">
        <v>2349</v>
      </c>
      <c r="T171" s="8">
        <v>131</v>
      </c>
      <c r="U171" s="8">
        <v>269</v>
      </c>
      <c r="V171" s="8">
        <v>400</v>
      </c>
      <c r="W171" s="8">
        <v>691</v>
      </c>
      <c r="X171" s="8">
        <v>1258</v>
      </c>
      <c r="Y171" s="8">
        <v>1949</v>
      </c>
      <c r="Z171" s="10"/>
      <c r="AA171" s="8">
        <v>0</v>
      </c>
      <c r="AB171" s="8">
        <v>43</v>
      </c>
      <c r="AC171" s="1" t="str">
        <f t="shared" si="12"/>
        <v>hospital</v>
      </c>
      <c r="AD171" s="1">
        <f>IF(I171=0,CONTROL!H$13,IF(I171&lt;=CONTROL!F$12,CONTROL!H$12,IF(I171&lt;=CONTROL!F$11,CONTROL!H$11,IF(I171&lt;=CONTROL!F$10,CONTROL!H$10,CONTROL!H$9))))</f>
        <v>4118</v>
      </c>
      <c r="AE171" s="1">
        <f t="shared" si="13"/>
        <v>2349</v>
      </c>
      <c r="AF171" s="19">
        <f t="shared" si="14"/>
        <v>0.57042253521126762</v>
      </c>
      <c r="AG171" s="19">
        <f t="shared" si="15"/>
        <v>1</v>
      </c>
    </row>
    <row r="172" spans="1:33" x14ac:dyDescent="0.25">
      <c r="A172" s="7" t="s">
        <v>146</v>
      </c>
      <c r="B172" s="8">
        <v>90</v>
      </c>
      <c r="C172" s="8">
        <v>108</v>
      </c>
      <c r="D172" s="8">
        <v>166</v>
      </c>
      <c r="E172" s="9" t="s">
        <v>147</v>
      </c>
      <c r="F172" s="8">
        <v>51</v>
      </c>
      <c r="G172" s="9" t="s">
        <v>56</v>
      </c>
      <c r="H172" s="9" t="s">
        <v>56</v>
      </c>
      <c r="I172" s="8">
        <v>2</v>
      </c>
      <c r="J172" s="8">
        <v>4118</v>
      </c>
      <c r="K172" s="8">
        <v>0.08</v>
      </c>
      <c r="L172" s="8">
        <v>2</v>
      </c>
      <c r="M172" s="8">
        <v>0</v>
      </c>
      <c r="N172" s="9" t="s">
        <v>148</v>
      </c>
      <c r="O172" s="9" t="s">
        <v>149</v>
      </c>
      <c r="P172" s="9" t="s">
        <v>523</v>
      </c>
      <c r="Q172" s="9" t="s">
        <v>524</v>
      </c>
      <c r="R172" s="9" t="s">
        <v>149</v>
      </c>
      <c r="S172" s="8">
        <v>313</v>
      </c>
      <c r="T172" s="8">
        <v>0</v>
      </c>
      <c r="U172" s="8">
        <v>0</v>
      </c>
      <c r="V172" s="8">
        <v>0</v>
      </c>
      <c r="W172" s="8">
        <v>18</v>
      </c>
      <c r="X172" s="8">
        <v>295</v>
      </c>
      <c r="Y172" s="8">
        <v>313</v>
      </c>
      <c r="Z172" s="8">
        <v>0</v>
      </c>
      <c r="AA172" s="8">
        <v>0</v>
      </c>
      <c r="AB172" s="8">
        <v>43</v>
      </c>
      <c r="AC172" s="1" t="str">
        <f t="shared" si="12"/>
        <v>mobile</v>
      </c>
      <c r="AD172" s="1">
        <f>IF(I172=0,CONTROL!H$13,IF(I172&lt;=CONTROL!F$12,CONTROL!H$12,IF(I172&lt;=CONTROL!F$11,CONTROL!H$11,IF(I172&lt;=CONTROL!F$10,CONTROL!H$10,CONTROL!H$9))))</f>
        <v>4118</v>
      </c>
      <c r="AE172" s="1">
        <f t="shared" si="13"/>
        <v>313</v>
      </c>
      <c r="AF172" s="19">
        <f t="shared" si="14"/>
        <v>7.6007770762506074E-2</v>
      </c>
      <c r="AG172" s="19">
        <f t="shared" si="15"/>
        <v>7.6007770762506074E-2</v>
      </c>
    </row>
    <row r="173" spans="1:33" x14ac:dyDescent="0.25">
      <c r="A173" s="7" t="s">
        <v>161</v>
      </c>
      <c r="B173" s="8">
        <v>88</v>
      </c>
      <c r="C173" s="8">
        <v>-99</v>
      </c>
      <c r="D173" s="8">
        <v>188</v>
      </c>
      <c r="E173" s="9" t="s">
        <v>162</v>
      </c>
      <c r="F173" s="8">
        <v>51</v>
      </c>
      <c r="G173" s="9" t="s">
        <v>56</v>
      </c>
      <c r="H173" s="9" t="s">
        <v>56</v>
      </c>
      <c r="I173" s="8">
        <v>2</v>
      </c>
      <c r="J173" s="8">
        <v>4118</v>
      </c>
      <c r="K173" s="8">
        <v>1</v>
      </c>
      <c r="L173" s="10"/>
      <c r="M173" s="8">
        <v>1</v>
      </c>
      <c r="N173" s="9" t="s">
        <v>159</v>
      </c>
      <c r="O173" s="9" t="s">
        <v>525</v>
      </c>
      <c r="P173" s="9" t="s">
        <v>159</v>
      </c>
      <c r="Q173" s="9" t="s">
        <v>159</v>
      </c>
      <c r="R173" s="9" t="s">
        <v>159</v>
      </c>
      <c r="S173" s="8">
        <v>3201</v>
      </c>
      <c r="T173" s="8">
        <v>202</v>
      </c>
      <c r="U173" s="8">
        <v>463</v>
      </c>
      <c r="V173" s="8">
        <v>665</v>
      </c>
      <c r="W173" s="8">
        <v>837</v>
      </c>
      <c r="X173" s="8">
        <v>1699</v>
      </c>
      <c r="Y173" s="8">
        <v>2536</v>
      </c>
      <c r="Z173" s="10"/>
      <c r="AA173" s="8">
        <v>0</v>
      </c>
      <c r="AB173" s="8">
        <v>43</v>
      </c>
      <c r="AC173" s="1" t="str">
        <f t="shared" si="12"/>
        <v>hospital</v>
      </c>
      <c r="AD173" s="1">
        <f>IF(I173=0,CONTROL!H$13,IF(I173&lt;=CONTROL!F$12,CONTROL!H$12,IF(I173&lt;=CONTROL!F$11,CONTROL!H$11,IF(I173&lt;=CONTROL!F$10,CONTROL!H$10,CONTROL!H$9))))</f>
        <v>4118</v>
      </c>
      <c r="AE173" s="1">
        <f t="shared" si="13"/>
        <v>3201</v>
      </c>
      <c r="AF173" s="19">
        <f t="shared" si="14"/>
        <v>0.77731908693540552</v>
      </c>
      <c r="AG173" s="19">
        <f t="shared" si="15"/>
        <v>1</v>
      </c>
    </row>
    <row r="174" spans="1:33" x14ac:dyDescent="0.25">
      <c r="A174" s="7" t="s">
        <v>146</v>
      </c>
      <c r="B174" s="8">
        <v>77</v>
      </c>
      <c r="C174" s="8">
        <v>94</v>
      </c>
      <c r="D174" s="8">
        <v>140</v>
      </c>
      <c r="E174" s="9" t="s">
        <v>147</v>
      </c>
      <c r="F174" s="8">
        <v>51</v>
      </c>
      <c r="G174" s="9" t="s">
        <v>56</v>
      </c>
      <c r="H174" s="9" t="s">
        <v>56</v>
      </c>
      <c r="I174" s="8">
        <v>2</v>
      </c>
      <c r="J174" s="8">
        <v>4118</v>
      </c>
      <c r="K174" s="8">
        <v>1</v>
      </c>
      <c r="L174" s="8">
        <v>2</v>
      </c>
      <c r="M174" s="8">
        <v>0</v>
      </c>
      <c r="N174" s="9" t="s">
        <v>526</v>
      </c>
      <c r="O174" s="9" t="s">
        <v>527</v>
      </c>
      <c r="P174" s="9" t="s">
        <v>528</v>
      </c>
      <c r="Q174" s="9" t="s">
        <v>529</v>
      </c>
      <c r="R174" s="9" t="s">
        <v>530</v>
      </c>
      <c r="S174" s="8">
        <v>4411</v>
      </c>
      <c r="T174" s="8">
        <v>0</v>
      </c>
      <c r="U174" s="8">
        <v>0</v>
      </c>
      <c r="V174" s="8">
        <v>0</v>
      </c>
      <c r="W174" s="8">
        <v>821</v>
      </c>
      <c r="X174" s="8">
        <v>3560</v>
      </c>
      <c r="Y174" s="8">
        <v>4411</v>
      </c>
      <c r="Z174" s="8">
        <v>0</v>
      </c>
      <c r="AA174" s="8">
        <v>0</v>
      </c>
      <c r="AB174" s="8">
        <v>43</v>
      </c>
      <c r="AC174" s="1" t="str">
        <f t="shared" si="12"/>
        <v>mobile</v>
      </c>
      <c r="AD174" s="1">
        <f>IF(I174=0,CONTROL!H$13,IF(I174&lt;=CONTROL!F$12,CONTROL!H$12,IF(I174&lt;=CONTROL!F$11,CONTROL!H$11,IF(I174&lt;=CONTROL!F$10,CONTROL!H$10,CONTROL!H$9))))</f>
        <v>4118</v>
      </c>
      <c r="AE174" s="17">
        <v>4411</v>
      </c>
      <c r="AF174" s="19">
        <f t="shared" si="14"/>
        <v>1</v>
      </c>
      <c r="AG174" s="19">
        <f t="shared" si="15"/>
        <v>1</v>
      </c>
    </row>
    <row r="175" spans="1:33" x14ac:dyDescent="0.25">
      <c r="A175" s="7" t="s">
        <v>161</v>
      </c>
      <c r="B175" s="8">
        <v>74</v>
      </c>
      <c r="C175" s="8">
        <v>-99</v>
      </c>
      <c r="D175" s="8">
        <v>71</v>
      </c>
      <c r="E175" s="9" t="s">
        <v>162</v>
      </c>
      <c r="F175" s="8">
        <v>53</v>
      </c>
      <c r="G175" s="9" t="s">
        <v>58</v>
      </c>
      <c r="H175" s="9" t="s">
        <v>58</v>
      </c>
      <c r="I175" s="8">
        <v>1</v>
      </c>
      <c r="J175" s="8">
        <v>3775</v>
      </c>
      <c r="K175" s="8">
        <v>1</v>
      </c>
      <c r="L175" s="10"/>
      <c r="M175" s="8">
        <v>1</v>
      </c>
      <c r="N175" s="9" t="s">
        <v>531</v>
      </c>
      <c r="O175" s="9" t="s">
        <v>532</v>
      </c>
      <c r="P175" s="9" t="s">
        <v>159</v>
      </c>
      <c r="Q175" s="9" t="s">
        <v>159</v>
      </c>
      <c r="R175" s="9" t="s">
        <v>159</v>
      </c>
      <c r="S175" s="8">
        <v>1920</v>
      </c>
      <c r="T175" s="8">
        <v>67</v>
      </c>
      <c r="U175" s="8">
        <v>309</v>
      </c>
      <c r="V175" s="8">
        <v>376</v>
      </c>
      <c r="W175" s="8">
        <v>98</v>
      </c>
      <c r="X175" s="8">
        <v>1446</v>
      </c>
      <c r="Y175" s="8">
        <v>1544</v>
      </c>
      <c r="Z175" s="10"/>
      <c r="AA175" s="8">
        <v>0</v>
      </c>
      <c r="AB175" s="8">
        <v>44</v>
      </c>
      <c r="AC175" s="1" t="str">
        <f t="shared" si="12"/>
        <v>hospital</v>
      </c>
      <c r="AD175" s="1">
        <f>IF(I175=0,CONTROL!H$13,IF(I175&lt;=CONTROL!F$12,CONTROL!H$12,IF(I175&lt;=CONTROL!F$11,CONTROL!H$11,IF(I175&lt;=CONTROL!F$10,CONTROL!H$10,CONTROL!H$9))))</f>
        <v>3775</v>
      </c>
      <c r="AE175" s="1">
        <f t="shared" si="13"/>
        <v>1920</v>
      </c>
      <c r="AF175" s="19">
        <f t="shared" si="14"/>
        <v>0.50860927152317881</v>
      </c>
      <c r="AG175" s="19">
        <f t="shared" si="15"/>
        <v>1</v>
      </c>
    </row>
    <row r="176" spans="1:33" x14ac:dyDescent="0.25">
      <c r="A176" s="7" t="s">
        <v>161</v>
      </c>
      <c r="B176" s="8">
        <v>38</v>
      </c>
      <c r="C176" s="8">
        <v>-99</v>
      </c>
      <c r="D176" s="8">
        <v>36</v>
      </c>
      <c r="E176" s="9" t="s">
        <v>162</v>
      </c>
      <c r="F176" s="8">
        <v>54</v>
      </c>
      <c r="G176" s="9" t="s">
        <v>59</v>
      </c>
      <c r="H176" s="9" t="s">
        <v>59</v>
      </c>
      <c r="I176" s="8">
        <v>1</v>
      </c>
      <c r="J176" s="8">
        <v>3775</v>
      </c>
      <c r="K176" s="8">
        <v>1</v>
      </c>
      <c r="L176" s="10"/>
      <c r="M176" s="8">
        <v>1</v>
      </c>
      <c r="N176" s="9" t="s">
        <v>159</v>
      </c>
      <c r="O176" s="9" t="s">
        <v>533</v>
      </c>
      <c r="P176" s="9" t="s">
        <v>159</v>
      </c>
      <c r="Q176" s="9" t="s">
        <v>159</v>
      </c>
      <c r="R176" s="9" t="s">
        <v>159</v>
      </c>
      <c r="S176" s="8">
        <v>2621</v>
      </c>
      <c r="T176" s="8">
        <v>347</v>
      </c>
      <c r="U176" s="8">
        <v>305</v>
      </c>
      <c r="V176" s="8">
        <v>652</v>
      </c>
      <c r="W176" s="8">
        <v>738</v>
      </c>
      <c r="X176" s="8">
        <v>1231</v>
      </c>
      <c r="Y176" s="8">
        <v>1969</v>
      </c>
      <c r="Z176" s="10"/>
      <c r="AA176" s="8">
        <v>0</v>
      </c>
      <c r="AB176" s="8">
        <v>45</v>
      </c>
      <c r="AC176" s="1" t="str">
        <f t="shared" si="12"/>
        <v>hospital</v>
      </c>
      <c r="AD176" s="1">
        <f>IF(I176=0,CONTROL!H$13,IF(I176&lt;=CONTROL!F$12,CONTROL!H$12,IF(I176&lt;=CONTROL!F$11,CONTROL!H$11,IF(I176&lt;=CONTROL!F$10,CONTROL!H$10,CONTROL!H$9))))</f>
        <v>3775</v>
      </c>
      <c r="AE176" s="1">
        <f t="shared" si="13"/>
        <v>2621</v>
      </c>
      <c r="AF176" s="19">
        <f t="shared" si="14"/>
        <v>0.69430463576158941</v>
      </c>
      <c r="AG176" s="19">
        <f t="shared" si="15"/>
        <v>1</v>
      </c>
    </row>
    <row r="177" spans="1:33" x14ac:dyDescent="0.25">
      <c r="A177" s="7" t="s">
        <v>161</v>
      </c>
      <c r="B177" s="8">
        <v>38</v>
      </c>
      <c r="C177" s="8">
        <v>-99</v>
      </c>
      <c r="D177" s="8">
        <v>36</v>
      </c>
      <c r="E177" s="9" t="s">
        <v>165</v>
      </c>
      <c r="F177" s="8">
        <v>54</v>
      </c>
      <c r="G177" s="9" t="s">
        <v>59</v>
      </c>
      <c r="H177" s="9" t="s">
        <v>59</v>
      </c>
      <c r="I177" s="8">
        <v>1</v>
      </c>
      <c r="J177" s="8">
        <v>3775</v>
      </c>
      <c r="K177" s="8">
        <v>0.04</v>
      </c>
      <c r="L177" s="8">
        <v>2</v>
      </c>
      <c r="M177" s="8">
        <v>0</v>
      </c>
      <c r="N177" s="9" t="s">
        <v>159</v>
      </c>
      <c r="O177" s="9" t="s">
        <v>533</v>
      </c>
      <c r="P177" s="9" t="s">
        <v>159</v>
      </c>
      <c r="Q177" s="9" t="s">
        <v>159</v>
      </c>
      <c r="R177" s="9" t="s">
        <v>159</v>
      </c>
      <c r="S177" s="8">
        <v>146</v>
      </c>
      <c r="T177" s="8">
        <v>19</v>
      </c>
      <c r="U177" s="8">
        <v>18</v>
      </c>
      <c r="V177" s="8">
        <v>37</v>
      </c>
      <c r="W177" s="8">
        <v>44</v>
      </c>
      <c r="X177" s="8">
        <v>65</v>
      </c>
      <c r="Y177" s="8">
        <v>109</v>
      </c>
      <c r="Z177" s="8">
        <v>0</v>
      </c>
      <c r="AA177" s="8">
        <v>0</v>
      </c>
      <c r="AB177" s="8">
        <v>45</v>
      </c>
      <c r="AC177" s="1" t="str">
        <f t="shared" si="12"/>
        <v>mobile</v>
      </c>
      <c r="AD177" s="1">
        <f>IF(I177=0,CONTROL!H$13,IF(I177&lt;=CONTROL!F$12,CONTROL!H$12,IF(I177&lt;=CONTROL!F$11,CONTROL!H$11,IF(I177&lt;=CONTROL!F$10,CONTROL!H$10,CONTROL!H$9))))</f>
        <v>3775</v>
      </c>
      <c r="AE177" s="1">
        <f t="shared" si="13"/>
        <v>146</v>
      </c>
      <c r="AF177" s="19">
        <f t="shared" si="14"/>
        <v>3.867549668874172E-2</v>
      </c>
      <c r="AG177" s="19">
        <f t="shared" si="15"/>
        <v>3.867549668874172E-2</v>
      </c>
    </row>
    <row r="178" spans="1:33" x14ac:dyDescent="0.25">
      <c r="A178" s="7" t="s">
        <v>161</v>
      </c>
      <c r="B178" s="8">
        <v>68</v>
      </c>
      <c r="C178" s="8">
        <v>-99</v>
      </c>
      <c r="D178" s="8">
        <v>64</v>
      </c>
      <c r="E178" s="9" t="s">
        <v>162</v>
      </c>
      <c r="F178" s="8">
        <v>55</v>
      </c>
      <c r="G178" s="9" t="s">
        <v>60</v>
      </c>
      <c r="H178" s="9" t="s">
        <v>60</v>
      </c>
      <c r="I178" s="8">
        <v>2</v>
      </c>
      <c r="J178" s="8">
        <v>4118</v>
      </c>
      <c r="K178" s="8">
        <v>2</v>
      </c>
      <c r="L178" s="10"/>
      <c r="M178" s="8">
        <v>2</v>
      </c>
      <c r="N178" s="9" t="s">
        <v>534</v>
      </c>
      <c r="O178" s="9" t="s">
        <v>535</v>
      </c>
      <c r="P178" s="9" t="s">
        <v>159</v>
      </c>
      <c r="Q178" s="9" t="s">
        <v>159</v>
      </c>
      <c r="R178" s="9" t="s">
        <v>159</v>
      </c>
      <c r="S178" s="8">
        <v>4925</v>
      </c>
      <c r="T178" s="8">
        <v>252</v>
      </c>
      <c r="U178" s="8">
        <v>861</v>
      </c>
      <c r="V178" s="8">
        <v>1113</v>
      </c>
      <c r="W178" s="8">
        <v>1081</v>
      </c>
      <c r="X178" s="8">
        <v>2731</v>
      </c>
      <c r="Y178" s="8">
        <v>3812</v>
      </c>
      <c r="Z178" s="10"/>
      <c r="AA178" s="8">
        <v>0</v>
      </c>
      <c r="AB178" s="8">
        <v>46</v>
      </c>
      <c r="AC178" s="1" t="str">
        <f t="shared" si="12"/>
        <v>hospital</v>
      </c>
      <c r="AD178" s="1">
        <f>IF(I178=0,CONTROL!H$13,IF(I178&lt;=CONTROL!F$12,CONTROL!H$12,IF(I178&lt;=CONTROL!F$11,CONTROL!H$11,IF(I178&lt;=CONTROL!F$10,CONTROL!H$10,CONTROL!H$9))))</f>
        <v>4118</v>
      </c>
      <c r="AE178" s="1">
        <f t="shared" si="13"/>
        <v>4925</v>
      </c>
      <c r="AF178" s="19">
        <f t="shared" si="14"/>
        <v>1</v>
      </c>
      <c r="AG178" s="19">
        <f t="shared" si="15"/>
        <v>2</v>
      </c>
    </row>
    <row r="179" spans="1:33" x14ac:dyDescent="0.25">
      <c r="A179" s="7" t="s">
        <v>161</v>
      </c>
      <c r="B179" s="8">
        <v>30</v>
      </c>
      <c r="C179" s="8">
        <v>-99</v>
      </c>
      <c r="D179" s="8">
        <v>29</v>
      </c>
      <c r="E179" s="9" t="s">
        <v>162</v>
      </c>
      <c r="F179" s="8">
        <v>56</v>
      </c>
      <c r="G179" s="9" t="s">
        <v>61</v>
      </c>
      <c r="H179" s="9" t="s">
        <v>61</v>
      </c>
      <c r="I179" s="8">
        <v>2</v>
      </c>
      <c r="J179" s="8">
        <v>4118</v>
      </c>
      <c r="K179" s="8">
        <v>1</v>
      </c>
      <c r="L179" s="10"/>
      <c r="M179" s="8">
        <v>1</v>
      </c>
      <c r="N179" s="9" t="s">
        <v>536</v>
      </c>
      <c r="O179" s="9" t="s">
        <v>537</v>
      </c>
      <c r="P179" s="9" t="s">
        <v>159</v>
      </c>
      <c r="Q179" s="9" t="s">
        <v>159</v>
      </c>
      <c r="R179" s="9" t="s">
        <v>159</v>
      </c>
      <c r="S179" s="8">
        <v>479</v>
      </c>
      <c r="T179" s="8">
        <v>4</v>
      </c>
      <c r="U179" s="8">
        <v>5</v>
      </c>
      <c r="V179" s="8">
        <v>9</v>
      </c>
      <c r="W179" s="8">
        <v>96</v>
      </c>
      <c r="X179" s="8">
        <v>374</v>
      </c>
      <c r="Y179" s="8">
        <v>470</v>
      </c>
      <c r="Z179" s="10"/>
      <c r="AA179" s="8">
        <v>0</v>
      </c>
      <c r="AB179" s="8">
        <v>47</v>
      </c>
      <c r="AC179" s="1" t="str">
        <f t="shared" si="12"/>
        <v>hospital</v>
      </c>
      <c r="AD179" s="1">
        <f>IF(I179=0,CONTROL!H$13,IF(I179&lt;=CONTROL!F$12,CONTROL!H$12,IF(I179&lt;=CONTROL!F$11,CONTROL!H$11,IF(I179&lt;=CONTROL!F$10,CONTROL!H$10,CONTROL!H$9))))</f>
        <v>4118</v>
      </c>
      <c r="AE179" s="1">
        <f t="shared" si="13"/>
        <v>479</v>
      </c>
      <c r="AF179" s="19">
        <f t="shared" si="14"/>
        <v>0.11631860126274891</v>
      </c>
      <c r="AG179" s="19">
        <f t="shared" si="15"/>
        <v>1</v>
      </c>
    </row>
    <row r="180" spans="1:33" x14ac:dyDescent="0.25">
      <c r="A180" s="7" t="s">
        <v>146</v>
      </c>
      <c r="B180" s="8">
        <v>100</v>
      </c>
      <c r="C180" s="8">
        <v>119</v>
      </c>
      <c r="D180" s="8">
        <v>200</v>
      </c>
      <c r="E180" s="9" t="s">
        <v>147</v>
      </c>
      <c r="F180" s="8">
        <v>56</v>
      </c>
      <c r="G180" s="9" t="s">
        <v>61</v>
      </c>
      <c r="H180" s="9" t="s">
        <v>61</v>
      </c>
      <c r="I180" s="8">
        <v>2</v>
      </c>
      <c r="J180" s="8">
        <v>4118</v>
      </c>
      <c r="K180" s="8">
        <v>0.05</v>
      </c>
      <c r="L180" s="8">
        <v>2</v>
      </c>
      <c r="M180" s="8">
        <v>0</v>
      </c>
      <c r="N180" s="9" t="s">
        <v>152</v>
      </c>
      <c r="O180" s="9" t="s">
        <v>538</v>
      </c>
      <c r="P180" s="9" t="s">
        <v>539</v>
      </c>
      <c r="Q180" s="9" t="s">
        <v>40</v>
      </c>
      <c r="R180" s="9" t="s">
        <v>155</v>
      </c>
      <c r="S180" s="8">
        <v>219</v>
      </c>
      <c r="T180" s="8">
        <v>0</v>
      </c>
      <c r="U180" s="8">
        <v>0</v>
      </c>
      <c r="V180" s="8">
        <v>0</v>
      </c>
      <c r="W180" s="8">
        <v>10</v>
      </c>
      <c r="X180" s="8">
        <v>209</v>
      </c>
      <c r="Y180" s="8">
        <v>219</v>
      </c>
      <c r="Z180" s="8">
        <v>0</v>
      </c>
      <c r="AA180" s="8">
        <v>0</v>
      </c>
      <c r="AB180" s="8">
        <v>47</v>
      </c>
      <c r="AC180" s="1" t="str">
        <f t="shared" si="12"/>
        <v>mobile</v>
      </c>
      <c r="AD180" s="1">
        <f>IF(I180=0,CONTROL!H$13,IF(I180&lt;=CONTROL!F$12,CONTROL!H$12,IF(I180&lt;=CONTROL!F$11,CONTROL!H$11,IF(I180&lt;=CONTROL!F$10,CONTROL!H$10,CONTROL!H$9))))</f>
        <v>4118</v>
      </c>
      <c r="AE180" s="1">
        <f t="shared" si="13"/>
        <v>219</v>
      </c>
      <c r="AF180" s="19">
        <f t="shared" si="14"/>
        <v>5.3181155900922775E-2</v>
      </c>
      <c r="AG180" s="19">
        <f t="shared" si="15"/>
        <v>5.3181155900922775E-2</v>
      </c>
    </row>
    <row r="181" spans="1:33" x14ac:dyDescent="0.25">
      <c r="A181" s="7" t="s">
        <v>146</v>
      </c>
      <c r="B181" s="8">
        <v>99</v>
      </c>
      <c r="C181" s="8">
        <v>118</v>
      </c>
      <c r="D181" s="8">
        <v>193</v>
      </c>
      <c r="E181" s="9" t="s">
        <v>147</v>
      </c>
      <c r="F181" s="8">
        <v>56</v>
      </c>
      <c r="G181" s="9" t="s">
        <v>61</v>
      </c>
      <c r="H181" s="9" t="s">
        <v>61</v>
      </c>
      <c r="I181" s="8">
        <v>2</v>
      </c>
      <c r="J181" s="8">
        <v>4118</v>
      </c>
      <c r="K181" s="8">
        <v>0.02</v>
      </c>
      <c r="L181" s="8">
        <v>2</v>
      </c>
      <c r="M181" s="8">
        <v>0</v>
      </c>
      <c r="N181" s="9" t="s">
        <v>156</v>
      </c>
      <c r="O181" s="9" t="s">
        <v>540</v>
      </c>
      <c r="P181" s="9" t="s">
        <v>539</v>
      </c>
      <c r="Q181" s="9" t="s">
        <v>40</v>
      </c>
      <c r="R181" s="9" t="s">
        <v>158</v>
      </c>
      <c r="S181" s="8">
        <v>73</v>
      </c>
      <c r="T181" s="8">
        <v>0</v>
      </c>
      <c r="U181" s="8">
        <v>0</v>
      </c>
      <c r="V181" s="8">
        <v>0</v>
      </c>
      <c r="W181" s="8">
        <v>5</v>
      </c>
      <c r="X181" s="8">
        <v>68</v>
      </c>
      <c r="Y181" s="8">
        <v>73</v>
      </c>
      <c r="Z181" s="8">
        <v>0</v>
      </c>
      <c r="AA181" s="8">
        <v>0</v>
      </c>
      <c r="AB181" s="8">
        <v>47</v>
      </c>
      <c r="AC181" s="1" t="str">
        <f t="shared" si="12"/>
        <v>mobile</v>
      </c>
      <c r="AD181" s="1">
        <f>IF(I181=0,CONTROL!H$13,IF(I181&lt;=CONTROL!F$12,CONTROL!H$12,IF(I181&lt;=CONTROL!F$11,CONTROL!H$11,IF(I181&lt;=CONTROL!F$10,CONTROL!H$10,CONTROL!H$9))))</f>
        <v>4118</v>
      </c>
      <c r="AE181" s="1">
        <f t="shared" si="13"/>
        <v>73</v>
      </c>
      <c r="AF181" s="19">
        <f t="shared" si="14"/>
        <v>1.7727051966974258E-2</v>
      </c>
      <c r="AG181" s="19">
        <f t="shared" si="15"/>
        <v>1.7727051966974258E-2</v>
      </c>
    </row>
    <row r="182" spans="1:33" x14ac:dyDescent="0.25">
      <c r="A182" s="7" t="s">
        <v>161</v>
      </c>
      <c r="B182" s="8">
        <v>2</v>
      </c>
      <c r="C182" s="8">
        <v>-99</v>
      </c>
      <c r="D182" s="8">
        <v>17</v>
      </c>
      <c r="E182" s="9" t="s">
        <v>162</v>
      </c>
      <c r="F182" s="8">
        <v>56</v>
      </c>
      <c r="G182" s="9" t="s">
        <v>61</v>
      </c>
      <c r="H182" s="9" t="s">
        <v>61</v>
      </c>
      <c r="I182" s="8">
        <v>2</v>
      </c>
      <c r="J182" s="8">
        <v>4118</v>
      </c>
      <c r="K182" s="8">
        <v>1</v>
      </c>
      <c r="L182" s="10"/>
      <c r="M182" s="8">
        <v>1</v>
      </c>
      <c r="N182" s="9" t="s">
        <v>541</v>
      </c>
      <c r="O182" s="9" t="s">
        <v>542</v>
      </c>
      <c r="P182" s="9" t="s">
        <v>159</v>
      </c>
      <c r="Q182" s="9" t="s">
        <v>159</v>
      </c>
      <c r="R182" s="9" t="s">
        <v>159</v>
      </c>
      <c r="S182" s="8">
        <v>2133</v>
      </c>
      <c r="T182" s="8">
        <v>27</v>
      </c>
      <c r="U182" s="8">
        <v>77</v>
      </c>
      <c r="V182" s="8">
        <v>104</v>
      </c>
      <c r="W182" s="8">
        <v>523</v>
      </c>
      <c r="X182" s="8">
        <v>1506</v>
      </c>
      <c r="Y182" s="8">
        <v>2029</v>
      </c>
      <c r="Z182" s="10"/>
      <c r="AA182" s="8">
        <v>0</v>
      </c>
      <c r="AB182" s="8">
        <v>47</v>
      </c>
      <c r="AC182" s="1" t="str">
        <f t="shared" si="12"/>
        <v>hospital</v>
      </c>
      <c r="AD182" s="1">
        <f>IF(I182=0,CONTROL!H$13,IF(I182&lt;=CONTROL!F$12,CONTROL!H$12,IF(I182&lt;=CONTROL!F$11,CONTROL!H$11,IF(I182&lt;=CONTROL!F$10,CONTROL!H$10,CONTROL!H$9))))</f>
        <v>4118</v>
      </c>
      <c r="AE182" s="1">
        <f t="shared" si="13"/>
        <v>2133</v>
      </c>
      <c r="AF182" s="19">
        <f t="shared" si="14"/>
        <v>0.517969888295289</v>
      </c>
      <c r="AG182" s="19">
        <f t="shared" si="15"/>
        <v>1</v>
      </c>
    </row>
    <row r="183" spans="1:33" x14ac:dyDescent="0.25">
      <c r="A183" s="7" t="s">
        <v>146</v>
      </c>
      <c r="B183" s="8">
        <v>115</v>
      </c>
      <c r="C183" s="8">
        <v>134</v>
      </c>
      <c r="D183" s="8">
        <v>249</v>
      </c>
      <c r="E183" s="9" t="s">
        <v>147</v>
      </c>
      <c r="F183" s="8">
        <v>58</v>
      </c>
      <c r="G183" s="9" t="s">
        <v>63</v>
      </c>
      <c r="H183" s="9" t="s">
        <v>63</v>
      </c>
      <c r="I183" s="8">
        <v>0</v>
      </c>
      <c r="J183" s="8">
        <v>1716</v>
      </c>
      <c r="K183" s="8">
        <v>0.04</v>
      </c>
      <c r="L183" s="8">
        <v>2</v>
      </c>
      <c r="M183" s="8">
        <v>0</v>
      </c>
      <c r="N183" s="9" t="s">
        <v>152</v>
      </c>
      <c r="O183" s="9" t="s">
        <v>543</v>
      </c>
      <c r="P183" s="9" t="s">
        <v>544</v>
      </c>
      <c r="Q183" s="9" t="s">
        <v>545</v>
      </c>
      <c r="R183" s="9" t="s">
        <v>158</v>
      </c>
      <c r="S183" s="8">
        <v>76</v>
      </c>
      <c r="T183" s="8">
        <v>4</v>
      </c>
      <c r="U183" s="8">
        <v>1</v>
      </c>
      <c r="V183" s="8">
        <v>5</v>
      </c>
      <c r="W183" s="8">
        <v>7</v>
      </c>
      <c r="X183" s="8">
        <v>64</v>
      </c>
      <c r="Y183" s="8">
        <v>71</v>
      </c>
      <c r="Z183" s="8">
        <v>0</v>
      </c>
      <c r="AA183" s="8">
        <v>0</v>
      </c>
      <c r="AB183" s="8">
        <v>48</v>
      </c>
      <c r="AC183" s="1" t="str">
        <f t="shared" si="12"/>
        <v>mobile</v>
      </c>
      <c r="AD183" s="1">
        <f>IF(I183=0,CONTROL!H$13,IF(I183&lt;=CONTROL!F$12,CONTROL!H$12,IF(I183&lt;=CONTROL!F$11,CONTROL!H$11,IF(I183&lt;=CONTROL!F$10,CONTROL!H$10,CONTROL!H$9))))</f>
        <v>1716</v>
      </c>
      <c r="AE183" s="1">
        <f t="shared" si="13"/>
        <v>76</v>
      </c>
      <c r="AF183" s="19">
        <f t="shared" si="14"/>
        <v>4.4289044289044288E-2</v>
      </c>
      <c r="AG183" s="19">
        <f t="shared" si="15"/>
        <v>4.4289044289044288E-2</v>
      </c>
    </row>
    <row r="184" spans="1:33" x14ac:dyDescent="0.25">
      <c r="A184" s="7" t="s">
        <v>146</v>
      </c>
      <c r="B184" s="8">
        <v>113</v>
      </c>
      <c r="C184" s="8">
        <v>132</v>
      </c>
      <c r="D184" s="8">
        <v>238</v>
      </c>
      <c r="E184" s="9" t="s">
        <v>147</v>
      </c>
      <c r="F184" s="8">
        <v>58</v>
      </c>
      <c r="G184" s="9" t="s">
        <v>63</v>
      </c>
      <c r="H184" s="9" t="s">
        <v>63</v>
      </c>
      <c r="I184" s="8">
        <v>0</v>
      </c>
      <c r="J184" s="8">
        <v>1716</v>
      </c>
      <c r="K184" s="8">
        <v>0.22</v>
      </c>
      <c r="L184" s="8">
        <v>2</v>
      </c>
      <c r="M184" s="8">
        <v>0</v>
      </c>
      <c r="N184" s="9" t="s">
        <v>339</v>
      </c>
      <c r="O184" s="9" t="s">
        <v>543</v>
      </c>
      <c r="P184" s="9" t="s">
        <v>544</v>
      </c>
      <c r="Q184" s="9" t="s">
        <v>545</v>
      </c>
      <c r="R184" s="9" t="s">
        <v>158</v>
      </c>
      <c r="S184" s="8">
        <v>378</v>
      </c>
      <c r="T184" s="8">
        <v>3</v>
      </c>
      <c r="U184" s="8">
        <v>8</v>
      </c>
      <c r="V184" s="8">
        <v>11</v>
      </c>
      <c r="W184" s="8">
        <v>32</v>
      </c>
      <c r="X184" s="8">
        <v>335</v>
      </c>
      <c r="Y184" s="8">
        <v>367</v>
      </c>
      <c r="Z184" s="8">
        <v>0</v>
      </c>
      <c r="AA184" s="8">
        <v>0</v>
      </c>
      <c r="AB184" s="8">
        <v>48</v>
      </c>
      <c r="AC184" s="1" t="str">
        <f t="shared" si="12"/>
        <v>mobile</v>
      </c>
      <c r="AD184" s="1">
        <f>IF(I184=0,CONTROL!H$13,IF(I184&lt;=CONTROL!F$12,CONTROL!H$12,IF(I184&lt;=CONTROL!F$11,CONTROL!H$11,IF(I184&lt;=CONTROL!F$10,CONTROL!H$10,CONTROL!H$9))))</f>
        <v>1716</v>
      </c>
      <c r="AE184" s="1">
        <f t="shared" si="13"/>
        <v>378</v>
      </c>
      <c r="AF184" s="19">
        <f t="shared" si="14"/>
        <v>0.22027972027972029</v>
      </c>
      <c r="AG184" s="19">
        <f t="shared" si="15"/>
        <v>0.22027972027972029</v>
      </c>
    </row>
    <row r="185" spans="1:33" x14ac:dyDescent="0.25">
      <c r="A185" s="7" t="s">
        <v>146</v>
      </c>
      <c r="B185" s="8">
        <v>1</v>
      </c>
      <c r="C185" s="8">
        <v>1</v>
      </c>
      <c r="D185" s="8">
        <v>2</v>
      </c>
      <c r="E185" s="9" t="s">
        <v>147</v>
      </c>
      <c r="F185" s="8">
        <v>59</v>
      </c>
      <c r="G185" s="9" t="s">
        <v>64</v>
      </c>
      <c r="H185" s="9" t="s">
        <v>64</v>
      </c>
      <c r="I185" s="8">
        <v>1</v>
      </c>
      <c r="J185" s="8">
        <v>3775</v>
      </c>
      <c r="K185" s="8">
        <v>0.17</v>
      </c>
      <c r="L185" s="8">
        <v>2</v>
      </c>
      <c r="M185" s="8">
        <v>0</v>
      </c>
      <c r="N185" s="9" t="s">
        <v>237</v>
      </c>
      <c r="O185" s="9" t="s">
        <v>546</v>
      </c>
      <c r="P185" s="9" t="s">
        <v>547</v>
      </c>
      <c r="Q185" s="9" t="s">
        <v>548</v>
      </c>
      <c r="R185" s="9" t="s">
        <v>241</v>
      </c>
      <c r="S185" s="8">
        <v>653</v>
      </c>
      <c r="T185" s="8">
        <v>0</v>
      </c>
      <c r="U185" s="8">
        <v>0</v>
      </c>
      <c r="V185" s="8">
        <v>0</v>
      </c>
      <c r="W185" s="8">
        <v>124</v>
      </c>
      <c r="X185" s="8">
        <v>529</v>
      </c>
      <c r="Y185" s="8">
        <v>653</v>
      </c>
      <c r="Z185" s="8">
        <v>0</v>
      </c>
      <c r="AA185" s="8">
        <v>0</v>
      </c>
      <c r="AB185" s="8">
        <v>49</v>
      </c>
      <c r="AC185" s="1" t="str">
        <f t="shared" si="12"/>
        <v>mobile</v>
      </c>
      <c r="AD185" s="1">
        <f>IF(I185=0,CONTROL!H$13,IF(I185&lt;=CONTROL!F$12,CONTROL!H$12,IF(I185&lt;=CONTROL!F$11,CONTROL!H$11,IF(I185&lt;=CONTROL!F$10,CONTROL!H$10,CONTROL!H$9))))</f>
        <v>3775</v>
      </c>
      <c r="AE185" s="1">
        <f t="shared" si="13"/>
        <v>653</v>
      </c>
      <c r="AF185" s="19">
        <f t="shared" si="14"/>
        <v>0.17298013245033111</v>
      </c>
      <c r="AG185" s="19">
        <f t="shared" si="15"/>
        <v>0.17298013245033111</v>
      </c>
    </row>
    <row r="186" spans="1:33" x14ac:dyDescent="0.25">
      <c r="A186" s="7" t="s">
        <v>161</v>
      </c>
      <c r="B186" s="8">
        <v>59</v>
      </c>
      <c r="C186" s="8">
        <v>-99</v>
      </c>
      <c r="D186" s="8">
        <v>56</v>
      </c>
      <c r="E186" s="9" t="s">
        <v>162</v>
      </c>
      <c r="F186" s="8">
        <v>59</v>
      </c>
      <c r="G186" s="9" t="s">
        <v>64</v>
      </c>
      <c r="H186" s="9" t="s">
        <v>64</v>
      </c>
      <c r="I186" s="8">
        <v>1</v>
      </c>
      <c r="J186" s="8">
        <v>3775</v>
      </c>
      <c r="K186" s="8">
        <v>1</v>
      </c>
      <c r="L186" s="10"/>
      <c r="M186" s="8">
        <v>1</v>
      </c>
      <c r="N186" s="9" t="s">
        <v>549</v>
      </c>
      <c r="O186" s="9" t="s">
        <v>550</v>
      </c>
      <c r="P186" s="9" t="s">
        <v>159</v>
      </c>
      <c r="Q186" s="9" t="s">
        <v>159</v>
      </c>
      <c r="R186" s="9" t="s">
        <v>159</v>
      </c>
      <c r="S186" s="8">
        <v>2130</v>
      </c>
      <c r="T186" s="8">
        <v>72</v>
      </c>
      <c r="U186" s="8">
        <v>116</v>
      </c>
      <c r="V186" s="8">
        <v>188</v>
      </c>
      <c r="W186" s="8">
        <v>554</v>
      </c>
      <c r="X186" s="8">
        <v>1388</v>
      </c>
      <c r="Y186" s="8">
        <v>1942</v>
      </c>
      <c r="Z186" s="10"/>
      <c r="AA186" s="8">
        <v>0</v>
      </c>
      <c r="AB186" s="8">
        <v>49</v>
      </c>
      <c r="AC186" s="1" t="str">
        <f t="shared" si="12"/>
        <v>hospital</v>
      </c>
      <c r="AD186" s="1">
        <f>IF(I186=0,CONTROL!H$13,IF(I186&lt;=CONTROL!F$12,CONTROL!H$12,IF(I186&lt;=CONTROL!F$11,CONTROL!H$11,IF(I186&lt;=CONTROL!F$10,CONTROL!H$10,CONTROL!H$9))))</f>
        <v>3775</v>
      </c>
      <c r="AE186" s="1">
        <f t="shared" si="13"/>
        <v>2130</v>
      </c>
      <c r="AF186" s="19">
        <f t="shared" si="14"/>
        <v>0.56423841059602653</v>
      </c>
      <c r="AG186" s="19">
        <f t="shared" si="15"/>
        <v>1</v>
      </c>
    </row>
    <row r="187" spans="1:33" x14ac:dyDescent="0.25">
      <c r="A187" s="7" t="s">
        <v>146</v>
      </c>
      <c r="B187" s="8">
        <v>102</v>
      </c>
      <c r="C187" s="8">
        <v>121</v>
      </c>
      <c r="D187" s="8">
        <v>204</v>
      </c>
      <c r="E187" s="9" t="s">
        <v>147</v>
      </c>
      <c r="F187" s="8">
        <v>60</v>
      </c>
      <c r="G187" s="9" t="s">
        <v>65</v>
      </c>
      <c r="H187" s="9" t="s">
        <v>65</v>
      </c>
      <c r="I187" s="8">
        <v>26</v>
      </c>
      <c r="J187" s="8">
        <v>4805</v>
      </c>
      <c r="K187" s="8">
        <v>0.2</v>
      </c>
      <c r="L187" s="8">
        <v>2</v>
      </c>
      <c r="M187" s="8">
        <v>0</v>
      </c>
      <c r="N187" s="9" t="s">
        <v>152</v>
      </c>
      <c r="O187" s="9" t="s">
        <v>261</v>
      </c>
      <c r="P187" s="9" t="s">
        <v>551</v>
      </c>
      <c r="Q187" s="9" t="s">
        <v>552</v>
      </c>
      <c r="R187" s="9" t="s">
        <v>263</v>
      </c>
      <c r="S187" s="8">
        <v>967</v>
      </c>
      <c r="T187" s="8">
        <v>0</v>
      </c>
      <c r="U187" s="8">
        <v>0</v>
      </c>
      <c r="V187" s="8">
        <v>0</v>
      </c>
      <c r="W187" s="8">
        <v>0</v>
      </c>
      <c r="X187" s="8">
        <v>967</v>
      </c>
      <c r="Y187" s="8">
        <v>967</v>
      </c>
      <c r="Z187" s="8">
        <v>0</v>
      </c>
      <c r="AA187" s="8">
        <v>0</v>
      </c>
      <c r="AB187" s="8">
        <v>50</v>
      </c>
      <c r="AC187" s="1" t="str">
        <f t="shared" si="12"/>
        <v>mobile</v>
      </c>
      <c r="AD187" s="1">
        <f>IF(I187=0,CONTROL!H$13,IF(I187&lt;=CONTROL!F$12,CONTROL!H$12,IF(I187&lt;=CONTROL!F$11,CONTROL!H$11,IF(I187&lt;=CONTROL!F$10,CONTROL!H$10,CONTROL!H$9))))</f>
        <v>4805</v>
      </c>
      <c r="AE187" s="1">
        <f t="shared" si="13"/>
        <v>967</v>
      </c>
      <c r="AF187" s="19">
        <f t="shared" si="14"/>
        <v>0.20124869927159209</v>
      </c>
      <c r="AG187" s="19">
        <f t="shared" si="15"/>
        <v>0.20124869927159209</v>
      </c>
    </row>
    <row r="188" spans="1:33" x14ac:dyDescent="0.25">
      <c r="A188" s="7" t="s">
        <v>161</v>
      </c>
      <c r="B188" s="8">
        <v>105</v>
      </c>
      <c r="C188" s="8">
        <v>-99</v>
      </c>
      <c r="D188" s="8">
        <v>103</v>
      </c>
      <c r="E188" s="9" t="s">
        <v>162</v>
      </c>
      <c r="F188" s="8">
        <v>60</v>
      </c>
      <c r="G188" s="9" t="s">
        <v>65</v>
      </c>
      <c r="H188" s="9" t="s">
        <v>65</v>
      </c>
      <c r="I188" s="8">
        <v>26</v>
      </c>
      <c r="J188" s="8">
        <v>4805</v>
      </c>
      <c r="K188" s="8">
        <v>1</v>
      </c>
      <c r="L188" s="10"/>
      <c r="M188" s="8">
        <v>1</v>
      </c>
      <c r="N188" s="9" t="s">
        <v>553</v>
      </c>
      <c r="O188" s="9" t="s">
        <v>554</v>
      </c>
      <c r="P188" s="9" t="s">
        <v>159</v>
      </c>
      <c r="Q188" s="9" t="s">
        <v>159</v>
      </c>
      <c r="R188" s="9" t="s">
        <v>159</v>
      </c>
      <c r="S188" s="8">
        <v>6647</v>
      </c>
      <c r="T188" s="8">
        <v>392</v>
      </c>
      <c r="U188" s="8">
        <v>720</v>
      </c>
      <c r="V188" s="8">
        <v>1112</v>
      </c>
      <c r="W188" s="8">
        <v>2327</v>
      </c>
      <c r="X188" s="8">
        <v>3208</v>
      </c>
      <c r="Y188" s="8">
        <v>5535</v>
      </c>
      <c r="Z188" s="10"/>
      <c r="AA188" s="8">
        <v>0</v>
      </c>
      <c r="AB188" s="8">
        <v>50</v>
      </c>
      <c r="AC188" s="1" t="str">
        <f t="shared" si="12"/>
        <v>hospital</v>
      </c>
      <c r="AD188" s="1">
        <f>IF(I188=0,CONTROL!H$13,IF(I188&lt;=CONTROL!F$12,CONTROL!H$12,IF(I188&lt;=CONTROL!F$11,CONTROL!H$11,IF(I188&lt;=CONTROL!F$10,CONTROL!H$10,CONTROL!H$9))))</f>
        <v>4805</v>
      </c>
      <c r="AE188" s="1">
        <f t="shared" si="13"/>
        <v>6647</v>
      </c>
      <c r="AF188" s="19">
        <f t="shared" si="14"/>
        <v>1</v>
      </c>
      <c r="AG188" s="19">
        <f t="shared" si="15"/>
        <v>1</v>
      </c>
    </row>
    <row r="189" spans="1:33" x14ac:dyDescent="0.25">
      <c r="A189" s="7" t="s">
        <v>146</v>
      </c>
      <c r="B189" s="8">
        <v>109</v>
      </c>
      <c r="C189" s="8">
        <v>128</v>
      </c>
      <c r="D189" s="8">
        <v>230</v>
      </c>
      <c r="E189" s="9" t="s">
        <v>147</v>
      </c>
      <c r="F189" s="8">
        <v>60</v>
      </c>
      <c r="G189" s="9" t="s">
        <v>65</v>
      </c>
      <c r="H189" s="9" t="s">
        <v>65</v>
      </c>
      <c r="I189" s="8">
        <v>26</v>
      </c>
      <c r="J189" s="8">
        <v>4805</v>
      </c>
      <c r="K189" s="8">
        <v>0.28000000000000003</v>
      </c>
      <c r="L189" s="8">
        <v>2</v>
      </c>
      <c r="M189" s="8">
        <v>0</v>
      </c>
      <c r="N189" s="9" t="s">
        <v>152</v>
      </c>
      <c r="O189" s="9" t="s">
        <v>555</v>
      </c>
      <c r="P189" s="9" t="s">
        <v>556</v>
      </c>
      <c r="Q189" s="9" t="s">
        <v>552</v>
      </c>
      <c r="R189" s="9" t="s">
        <v>158</v>
      </c>
      <c r="S189" s="8">
        <v>1368</v>
      </c>
      <c r="T189" s="8">
        <v>0</v>
      </c>
      <c r="U189" s="8">
        <v>0</v>
      </c>
      <c r="V189" s="8">
        <v>0</v>
      </c>
      <c r="W189" s="8">
        <v>171</v>
      </c>
      <c r="X189" s="8">
        <v>1197</v>
      </c>
      <c r="Y189" s="8">
        <v>1368</v>
      </c>
      <c r="Z189" s="8">
        <v>0</v>
      </c>
      <c r="AA189" s="8">
        <v>0</v>
      </c>
      <c r="AB189" s="8">
        <v>50</v>
      </c>
      <c r="AC189" s="1" t="str">
        <f t="shared" si="12"/>
        <v>mobile</v>
      </c>
      <c r="AD189" s="1">
        <f>IF(I189=0,CONTROL!H$13,IF(I189&lt;=CONTROL!F$12,CONTROL!H$12,IF(I189&lt;=CONTROL!F$11,CONTROL!H$11,IF(I189&lt;=CONTROL!F$10,CONTROL!H$10,CONTROL!H$9))))</f>
        <v>4805</v>
      </c>
      <c r="AE189" s="1">
        <f t="shared" si="13"/>
        <v>1368</v>
      </c>
      <c r="AF189" s="19">
        <f t="shared" si="14"/>
        <v>0.28470343392299685</v>
      </c>
      <c r="AG189" s="19">
        <f t="shared" si="15"/>
        <v>0.28470343392299685</v>
      </c>
    </row>
    <row r="190" spans="1:33" x14ac:dyDescent="0.25">
      <c r="A190" s="7" t="s">
        <v>146</v>
      </c>
      <c r="B190" s="8">
        <v>94</v>
      </c>
      <c r="C190" s="8">
        <v>113</v>
      </c>
      <c r="D190" s="8">
        <v>173</v>
      </c>
      <c r="E190" s="9" t="s">
        <v>147</v>
      </c>
      <c r="F190" s="8">
        <v>60</v>
      </c>
      <c r="G190" s="9" t="s">
        <v>65</v>
      </c>
      <c r="H190" s="9" t="s">
        <v>65</v>
      </c>
      <c r="I190" s="8">
        <v>26</v>
      </c>
      <c r="J190" s="8">
        <v>4805</v>
      </c>
      <c r="K190" s="8">
        <v>0.03</v>
      </c>
      <c r="L190" s="8">
        <v>2</v>
      </c>
      <c r="M190" s="8">
        <v>0</v>
      </c>
      <c r="N190" s="9" t="s">
        <v>152</v>
      </c>
      <c r="O190" s="9" t="s">
        <v>557</v>
      </c>
      <c r="P190" s="9" t="s">
        <v>558</v>
      </c>
      <c r="Q190" s="9" t="s">
        <v>559</v>
      </c>
      <c r="R190" s="9" t="s">
        <v>440</v>
      </c>
      <c r="S190" s="8">
        <v>162</v>
      </c>
      <c r="T190" s="8">
        <v>0</v>
      </c>
      <c r="U190" s="8">
        <v>0</v>
      </c>
      <c r="V190" s="8">
        <v>0</v>
      </c>
      <c r="W190" s="8">
        <v>61</v>
      </c>
      <c r="X190" s="8">
        <v>101</v>
      </c>
      <c r="Y190" s="8">
        <v>162</v>
      </c>
      <c r="Z190" s="8">
        <v>0</v>
      </c>
      <c r="AA190" s="8">
        <v>0</v>
      </c>
      <c r="AB190" s="8">
        <v>50</v>
      </c>
      <c r="AC190" s="1" t="str">
        <f t="shared" si="12"/>
        <v>mobile</v>
      </c>
      <c r="AD190" s="1">
        <f>IF(I190=0,CONTROL!H$13,IF(I190&lt;=CONTROL!F$12,CONTROL!H$12,IF(I190&lt;=CONTROL!F$11,CONTROL!H$11,IF(I190&lt;=CONTROL!F$10,CONTROL!H$10,CONTROL!H$9))))</f>
        <v>4805</v>
      </c>
      <c r="AE190" s="1">
        <f t="shared" si="13"/>
        <v>162</v>
      </c>
      <c r="AF190" s="19">
        <f t="shared" si="14"/>
        <v>3.3714880332986474E-2</v>
      </c>
      <c r="AG190" s="19">
        <f t="shared" si="15"/>
        <v>3.3714880332986474E-2</v>
      </c>
    </row>
    <row r="191" spans="1:33" x14ac:dyDescent="0.25">
      <c r="A191" s="7" t="s">
        <v>146</v>
      </c>
      <c r="B191" s="8">
        <v>93</v>
      </c>
      <c r="C191" s="8">
        <v>111</v>
      </c>
      <c r="D191" s="8">
        <v>170</v>
      </c>
      <c r="E191" s="9" t="s">
        <v>147</v>
      </c>
      <c r="F191" s="8">
        <v>60</v>
      </c>
      <c r="G191" s="9" t="s">
        <v>65</v>
      </c>
      <c r="H191" s="9" t="s">
        <v>65</v>
      </c>
      <c r="I191" s="8">
        <v>26</v>
      </c>
      <c r="J191" s="8">
        <v>4805</v>
      </c>
      <c r="K191" s="8">
        <v>0.34</v>
      </c>
      <c r="L191" s="8">
        <v>2</v>
      </c>
      <c r="M191" s="8">
        <v>0</v>
      </c>
      <c r="N191" s="9" t="s">
        <v>560</v>
      </c>
      <c r="O191" s="9" t="s">
        <v>561</v>
      </c>
      <c r="P191" s="9" t="s">
        <v>562</v>
      </c>
      <c r="Q191" s="9" t="s">
        <v>552</v>
      </c>
      <c r="R191" s="9" t="s">
        <v>563</v>
      </c>
      <c r="S191" s="8">
        <v>1631</v>
      </c>
      <c r="T191" s="8">
        <v>0</v>
      </c>
      <c r="U191" s="8">
        <v>0</v>
      </c>
      <c r="V191" s="8">
        <v>0</v>
      </c>
      <c r="W191" s="8">
        <v>248</v>
      </c>
      <c r="X191" s="8">
        <v>1383</v>
      </c>
      <c r="Y191" s="8">
        <v>1631</v>
      </c>
      <c r="Z191" s="8">
        <v>0</v>
      </c>
      <c r="AA191" s="8">
        <v>0</v>
      </c>
      <c r="AB191" s="8">
        <v>50</v>
      </c>
      <c r="AC191" s="1" t="str">
        <f t="shared" si="12"/>
        <v>mobile</v>
      </c>
      <c r="AD191" s="1">
        <f>IF(I191=0,CONTROL!H$13,IF(I191&lt;=CONTROL!F$12,CONTROL!H$12,IF(I191&lt;=CONTROL!F$11,CONTROL!H$11,IF(I191&lt;=CONTROL!F$10,CONTROL!H$10,CONTROL!H$9))))</f>
        <v>4805</v>
      </c>
      <c r="AE191" s="1">
        <f t="shared" si="13"/>
        <v>1631</v>
      </c>
      <c r="AF191" s="19">
        <f t="shared" si="14"/>
        <v>0.33943808532778358</v>
      </c>
      <c r="AG191" s="19">
        <f t="shared" si="15"/>
        <v>0.33943808532778358</v>
      </c>
    </row>
    <row r="192" spans="1:33" x14ac:dyDescent="0.25">
      <c r="A192" s="7" t="s">
        <v>146</v>
      </c>
      <c r="B192" s="8">
        <v>112</v>
      </c>
      <c r="C192" s="8">
        <v>131</v>
      </c>
      <c r="D192" s="8">
        <v>235</v>
      </c>
      <c r="E192" s="9" t="s">
        <v>147</v>
      </c>
      <c r="F192" s="8">
        <v>60</v>
      </c>
      <c r="G192" s="9" t="s">
        <v>65</v>
      </c>
      <c r="H192" s="9" t="s">
        <v>65</v>
      </c>
      <c r="I192" s="8">
        <v>26</v>
      </c>
      <c r="J192" s="8">
        <v>4805</v>
      </c>
      <c r="K192" s="8">
        <v>0.17</v>
      </c>
      <c r="L192" s="8">
        <v>2</v>
      </c>
      <c r="M192" s="8">
        <v>0</v>
      </c>
      <c r="N192" s="9" t="s">
        <v>152</v>
      </c>
      <c r="O192" s="9" t="s">
        <v>564</v>
      </c>
      <c r="P192" s="9" t="s">
        <v>565</v>
      </c>
      <c r="Q192" s="9" t="s">
        <v>552</v>
      </c>
      <c r="R192" s="9" t="s">
        <v>158</v>
      </c>
      <c r="S192" s="8">
        <v>805</v>
      </c>
      <c r="T192" s="8">
        <v>0</v>
      </c>
      <c r="U192" s="8">
        <v>0</v>
      </c>
      <c r="V192" s="8">
        <v>0</v>
      </c>
      <c r="W192" s="8">
        <v>723</v>
      </c>
      <c r="X192" s="8">
        <v>82</v>
      </c>
      <c r="Y192" s="8">
        <v>805</v>
      </c>
      <c r="Z192" s="8">
        <v>0</v>
      </c>
      <c r="AA192" s="8">
        <v>0</v>
      </c>
      <c r="AB192" s="8">
        <v>50</v>
      </c>
      <c r="AC192" s="1" t="str">
        <f t="shared" si="12"/>
        <v>mobile</v>
      </c>
      <c r="AD192" s="1">
        <f>IF(I192=0,CONTROL!H$13,IF(I192&lt;=CONTROL!F$12,CONTROL!H$12,IF(I192&lt;=CONTROL!F$11,CONTROL!H$11,IF(I192&lt;=CONTROL!F$10,CONTROL!H$10,CONTROL!H$9))))</f>
        <v>4805</v>
      </c>
      <c r="AE192" s="1">
        <f t="shared" si="13"/>
        <v>805</v>
      </c>
      <c r="AF192" s="19">
        <f t="shared" si="14"/>
        <v>0.16753381893860561</v>
      </c>
      <c r="AG192" s="19">
        <f t="shared" si="15"/>
        <v>0.16753381893860561</v>
      </c>
    </row>
    <row r="193" spans="1:33" x14ac:dyDescent="0.25">
      <c r="A193" s="7" t="s">
        <v>146</v>
      </c>
      <c r="B193" s="8">
        <v>106</v>
      </c>
      <c r="C193" s="8">
        <v>125</v>
      </c>
      <c r="D193" s="8">
        <v>220</v>
      </c>
      <c r="E193" s="9" t="s">
        <v>147</v>
      </c>
      <c r="F193" s="8">
        <v>60</v>
      </c>
      <c r="G193" s="9" t="s">
        <v>65</v>
      </c>
      <c r="H193" s="9" t="s">
        <v>65</v>
      </c>
      <c r="I193" s="8">
        <v>26</v>
      </c>
      <c r="J193" s="8">
        <v>4805</v>
      </c>
      <c r="K193" s="8">
        <v>0.16</v>
      </c>
      <c r="L193" s="8">
        <v>2</v>
      </c>
      <c r="M193" s="8">
        <v>0</v>
      </c>
      <c r="N193" s="9" t="s">
        <v>152</v>
      </c>
      <c r="O193" s="9" t="s">
        <v>566</v>
      </c>
      <c r="P193" s="9" t="s">
        <v>567</v>
      </c>
      <c r="Q193" s="9" t="s">
        <v>552</v>
      </c>
      <c r="R193" s="9" t="s">
        <v>155</v>
      </c>
      <c r="S193" s="8">
        <v>758</v>
      </c>
      <c r="T193" s="8">
        <v>0</v>
      </c>
      <c r="U193" s="8">
        <v>0</v>
      </c>
      <c r="V193" s="8">
        <v>0</v>
      </c>
      <c r="W193" s="8">
        <v>100</v>
      </c>
      <c r="X193" s="8">
        <v>658</v>
      </c>
      <c r="Y193" s="8">
        <v>758</v>
      </c>
      <c r="Z193" s="8">
        <v>0</v>
      </c>
      <c r="AA193" s="8">
        <v>0</v>
      </c>
      <c r="AB193" s="8">
        <v>50</v>
      </c>
      <c r="AC193" s="1" t="str">
        <f t="shared" si="12"/>
        <v>mobile</v>
      </c>
      <c r="AD193" s="1">
        <f>IF(I193=0,CONTROL!H$13,IF(I193&lt;=CONTROL!F$12,CONTROL!H$12,IF(I193&lt;=CONTROL!F$11,CONTROL!H$11,IF(I193&lt;=CONTROL!F$10,CONTROL!H$10,CONTROL!H$9))))</f>
        <v>4805</v>
      </c>
      <c r="AE193" s="1">
        <f t="shared" si="13"/>
        <v>758</v>
      </c>
      <c r="AF193" s="19">
        <f t="shared" si="14"/>
        <v>0.15775234131113425</v>
      </c>
      <c r="AG193" s="19">
        <f t="shared" si="15"/>
        <v>0.15775234131113425</v>
      </c>
    </row>
    <row r="194" spans="1:33" x14ac:dyDescent="0.25">
      <c r="A194" s="7" t="s">
        <v>146</v>
      </c>
      <c r="B194" s="8">
        <v>94</v>
      </c>
      <c r="C194" s="8">
        <v>113</v>
      </c>
      <c r="D194" s="8">
        <v>172</v>
      </c>
      <c r="E194" s="9" t="s">
        <v>147</v>
      </c>
      <c r="F194" s="8">
        <v>60</v>
      </c>
      <c r="G194" s="9" t="s">
        <v>65</v>
      </c>
      <c r="H194" s="9" t="s">
        <v>65</v>
      </c>
      <c r="I194" s="8">
        <v>26</v>
      </c>
      <c r="J194" s="8">
        <v>4805</v>
      </c>
      <c r="K194" s="8">
        <v>0.18</v>
      </c>
      <c r="L194" s="8">
        <v>2</v>
      </c>
      <c r="M194" s="8">
        <v>0</v>
      </c>
      <c r="N194" s="9" t="s">
        <v>152</v>
      </c>
      <c r="O194" s="9" t="s">
        <v>568</v>
      </c>
      <c r="P194" s="9" t="s">
        <v>569</v>
      </c>
      <c r="Q194" s="9" t="s">
        <v>552</v>
      </c>
      <c r="R194" s="9" t="s">
        <v>440</v>
      </c>
      <c r="S194" s="8">
        <v>877</v>
      </c>
      <c r="T194" s="8">
        <v>0</v>
      </c>
      <c r="U194" s="8">
        <v>0</v>
      </c>
      <c r="V194" s="8">
        <v>0</v>
      </c>
      <c r="W194" s="8">
        <v>288</v>
      </c>
      <c r="X194" s="8">
        <v>589</v>
      </c>
      <c r="Y194" s="8">
        <v>877</v>
      </c>
      <c r="Z194" s="8">
        <v>0</v>
      </c>
      <c r="AA194" s="8">
        <v>0</v>
      </c>
      <c r="AB194" s="8">
        <v>50</v>
      </c>
      <c r="AC194" s="1" t="str">
        <f t="shared" si="12"/>
        <v>mobile</v>
      </c>
      <c r="AD194" s="1">
        <f>IF(I194=0,CONTROL!H$13,IF(I194&lt;=CONTROL!F$12,CONTROL!H$12,IF(I194&lt;=CONTROL!F$11,CONTROL!H$11,IF(I194&lt;=CONTROL!F$10,CONTROL!H$10,CONTROL!H$9))))</f>
        <v>4805</v>
      </c>
      <c r="AE194" s="1">
        <f t="shared" si="13"/>
        <v>877</v>
      </c>
      <c r="AF194" s="19">
        <f t="shared" si="14"/>
        <v>0.18251821019771072</v>
      </c>
      <c r="AG194" s="19">
        <f t="shared" si="15"/>
        <v>0.18251821019771072</v>
      </c>
    </row>
    <row r="195" spans="1:33" x14ac:dyDescent="0.25">
      <c r="A195" s="7" t="s">
        <v>146</v>
      </c>
      <c r="B195" s="8">
        <v>106</v>
      </c>
      <c r="C195" s="8">
        <v>125</v>
      </c>
      <c r="D195" s="8">
        <v>221</v>
      </c>
      <c r="E195" s="9" t="s">
        <v>147</v>
      </c>
      <c r="F195" s="8">
        <v>60</v>
      </c>
      <c r="G195" s="9" t="s">
        <v>65</v>
      </c>
      <c r="H195" s="9" t="s">
        <v>65</v>
      </c>
      <c r="I195" s="8">
        <v>26</v>
      </c>
      <c r="J195" s="8">
        <v>4805</v>
      </c>
      <c r="K195" s="8">
        <v>0.09</v>
      </c>
      <c r="L195" s="8">
        <v>2</v>
      </c>
      <c r="M195" s="8">
        <v>0</v>
      </c>
      <c r="N195" s="9" t="s">
        <v>152</v>
      </c>
      <c r="O195" s="9" t="s">
        <v>409</v>
      </c>
      <c r="P195" s="9" t="s">
        <v>551</v>
      </c>
      <c r="Q195" s="9" t="s">
        <v>552</v>
      </c>
      <c r="R195" s="9" t="s">
        <v>155</v>
      </c>
      <c r="S195" s="8">
        <v>419</v>
      </c>
      <c r="T195" s="8">
        <v>0</v>
      </c>
      <c r="U195" s="8">
        <v>0</v>
      </c>
      <c r="V195" s="8">
        <v>0</v>
      </c>
      <c r="W195" s="8">
        <v>0</v>
      </c>
      <c r="X195" s="8">
        <v>419</v>
      </c>
      <c r="Y195" s="8">
        <v>419</v>
      </c>
      <c r="Z195" s="8">
        <v>0</v>
      </c>
      <c r="AA195" s="8">
        <v>0</v>
      </c>
      <c r="AB195" s="8">
        <v>50</v>
      </c>
      <c r="AC195" s="1" t="str">
        <f t="shared" ref="AC195:AC258" si="16">IF(L195=1,"freestand",IF(L195=2,"mobile",IF(L195=3,"new",IF(F195&gt;0,"hospital","no service"))))</f>
        <v>mobile</v>
      </c>
      <c r="AD195" s="1">
        <f>IF(I195=0,CONTROL!H$13,IF(I195&lt;=CONTROL!F$12,CONTROL!H$12,IF(I195&lt;=CONTROL!F$11,CONTROL!H$11,IF(I195&lt;=CONTROL!F$10,CONTROL!H$10,CONTROL!H$9))))</f>
        <v>4805</v>
      </c>
      <c r="AE195" s="1">
        <f t="shared" ref="AE195:AE258" si="17">T195+U195+W195+X195</f>
        <v>419</v>
      </c>
      <c r="AF195" s="19">
        <f t="shared" ref="AF195:AF258" si="18">IF((AE195/AD195)&gt;1,1,AE195/AD195)</f>
        <v>8.7200832466181058E-2</v>
      </c>
      <c r="AG195" s="19">
        <f t="shared" ref="AG195:AG258" si="19">IF(M195&gt;0,M195,AF195)</f>
        <v>8.7200832466181058E-2</v>
      </c>
    </row>
    <row r="196" spans="1:33" x14ac:dyDescent="0.25">
      <c r="A196" s="7" t="s">
        <v>146</v>
      </c>
      <c r="B196" s="8">
        <v>95</v>
      </c>
      <c r="C196" s="8">
        <v>114</v>
      </c>
      <c r="D196" s="8">
        <v>182</v>
      </c>
      <c r="E196" s="9" t="s">
        <v>147</v>
      </c>
      <c r="F196" s="8">
        <v>60</v>
      </c>
      <c r="G196" s="9" t="s">
        <v>65</v>
      </c>
      <c r="H196" s="9" t="s">
        <v>65</v>
      </c>
      <c r="I196" s="8">
        <v>26</v>
      </c>
      <c r="J196" s="8">
        <v>4805</v>
      </c>
      <c r="K196" s="8">
        <v>0.05</v>
      </c>
      <c r="L196" s="8">
        <v>2</v>
      </c>
      <c r="M196" s="8">
        <v>0</v>
      </c>
      <c r="N196" s="9" t="s">
        <v>152</v>
      </c>
      <c r="O196" s="9" t="s">
        <v>568</v>
      </c>
      <c r="P196" s="9" t="s">
        <v>569</v>
      </c>
      <c r="Q196" s="9" t="s">
        <v>552</v>
      </c>
      <c r="R196" s="9" t="s">
        <v>440</v>
      </c>
      <c r="S196" s="8">
        <v>242</v>
      </c>
      <c r="T196" s="8">
        <v>0</v>
      </c>
      <c r="U196" s="8">
        <v>0</v>
      </c>
      <c r="V196" s="8">
        <v>0</v>
      </c>
      <c r="W196" s="8">
        <v>76</v>
      </c>
      <c r="X196" s="8">
        <v>166</v>
      </c>
      <c r="Y196" s="8">
        <v>242</v>
      </c>
      <c r="Z196" s="8">
        <v>0</v>
      </c>
      <c r="AA196" s="8">
        <v>0</v>
      </c>
      <c r="AB196" s="8">
        <v>50</v>
      </c>
      <c r="AC196" s="1" t="str">
        <f t="shared" si="16"/>
        <v>mobile</v>
      </c>
      <c r="AD196" s="1">
        <f>IF(I196=0,CONTROL!H$13,IF(I196&lt;=CONTROL!F$12,CONTROL!H$12,IF(I196&lt;=CONTROL!F$11,CONTROL!H$11,IF(I196&lt;=CONTROL!F$10,CONTROL!H$10,CONTROL!H$9))))</f>
        <v>4805</v>
      </c>
      <c r="AE196" s="1">
        <f t="shared" si="17"/>
        <v>242</v>
      </c>
      <c r="AF196" s="19">
        <f t="shared" si="18"/>
        <v>5.0364203954214357E-2</v>
      </c>
      <c r="AG196" s="19">
        <f t="shared" si="19"/>
        <v>5.0364203954214357E-2</v>
      </c>
    </row>
    <row r="197" spans="1:33" x14ac:dyDescent="0.25">
      <c r="A197" s="7" t="s">
        <v>146</v>
      </c>
      <c r="B197" s="8">
        <v>78</v>
      </c>
      <c r="C197" s="8">
        <v>95</v>
      </c>
      <c r="D197" s="8">
        <v>145</v>
      </c>
      <c r="E197" s="9" t="s">
        <v>147</v>
      </c>
      <c r="F197" s="8">
        <v>60</v>
      </c>
      <c r="G197" s="9" t="s">
        <v>65</v>
      </c>
      <c r="H197" s="9" t="s">
        <v>65</v>
      </c>
      <c r="I197" s="8">
        <v>26</v>
      </c>
      <c r="J197" s="8">
        <v>4805</v>
      </c>
      <c r="K197" s="8">
        <v>0.31</v>
      </c>
      <c r="L197" s="8">
        <v>2</v>
      </c>
      <c r="M197" s="8">
        <v>0</v>
      </c>
      <c r="N197" s="9" t="s">
        <v>570</v>
      </c>
      <c r="O197" s="9" t="s">
        <v>571</v>
      </c>
      <c r="P197" s="9" t="s">
        <v>572</v>
      </c>
      <c r="Q197" s="9" t="s">
        <v>559</v>
      </c>
      <c r="R197" s="9" t="s">
        <v>261</v>
      </c>
      <c r="S197" s="8">
        <v>1478</v>
      </c>
      <c r="T197" s="8">
        <v>0</v>
      </c>
      <c r="U197" s="8">
        <v>0</v>
      </c>
      <c r="V197" s="8">
        <v>0</v>
      </c>
      <c r="W197" s="8">
        <v>197</v>
      </c>
      <c r="X197" s="8">
        <v>1281</v>
      </c>
      <c r="Y197" s="8">
        <v>1478</v>
      </c>
      <c r="Z197" s="8">
        <v>0</v>
      </c>
      <c r="AA197" s="8">
        <v>0</v>
      </c>
      <c r="AB197" s="8">
        <v>50</v>
      </c>
      <c r="AC197" s="1" t="str">
        <f t="shared" si="16"/>
        <v>mobile</v>
      </c>
      <c r="AD197" s="1">
        <f>IF(I197=0,CONTROL!H$13,IF(I197&lt;=CONTROL!F$12,CONTROL!H$12,IF(I197&lt;=CONTROL!F$11,CONTROL!H$11,IF(I197&lt;=CONTROL!F$10,CONTROL!H$10,CONTROL!H$9))))</f>
        <v>4805</v>
      </c>
      <c r="AE197" s="1">
        <f t="shared" si="17"/>
        <v>1478</v>
      </c>
      <c r="AF197" s="19">
        <f t="shared" si="18"/>
        <v>0.3075962539021852</v>
      </c>
      <c r="AG197" s="19">
        <f t="shared" si="19"/>
        <v>0.3075962539021852</v>
      </c>
    </row>
    <row r="198" spans="1:33" x14ac:dyDescent="0.25">
      <c r="A198" s="7" t="s">
        <v>146</v>
      </c>
      <c r="B198" s="8">
        <v>78</v>
      </c>
      <c r="C198" s="8">
        <v>95</v>
      </c>
      <c r="D198" s="8">
        <v>144</v>
      </c>
      <c r="E198" s="9" t="s">
        <v>147</v>
      </c>
      <c r="F198" s="8">
        <v>60</v>
      </c>
      <c r="G198" s="9" t="s">
        <v>65</v>
      </c>
      <c r="H198" s="9" t="s">
        <v>65</v>
      </c>
      <c r="I198" s="8">
        <v>26</v>
      </c>
      <c r="J198" s="8">
        <v>4805</v>
      </c>
      <c r="K198" s="8">
        <v>0.55000000000000004</v>
      </c>
      <c r="L198" s="8">
        <v>2</v>
      </c>
      <c r="M198" s="8">
        <v>0</v>
      </c>
      <c r="N198" s="9" t="s">
        <v>570</v>
      </c>
      <c r="O198" s="9" t="s">
        <v>573</v>
      </c>
      <c r="P198" s="9" t="s">
        <v>574</v>
      </c>
      <c r="Q198" s="9" t="s">
        <v>575</v>
      </c>
      <c r="R198" s="9" t="s">
        <v>261</v>
      </c>
      <c r="S198" s="8">
        <v>2653</v>
      </c>
      <c r="T198" s="8">
        <v>0</v>
      </c>
      <c r="U198" s="8">
        <v>0</v>
      </c>
      <c r="V198" s="8">
        <v>0</v>
      </c>
      <c r="W198" s="8">
        <v>1</v>
      </c>
      <c r="X198" s="8">
        <v>2652</v>
      </c>
      <c r="Y198" s="8">
        <v>2653</v>
      </c>
      <c r="Z198" s="8">
        <v>0</v>
      </c>
      <c r="AA198" s="8">
        <v>0</v>
      </c>
      <c r="AB198" s="8">
        <v>50</v>
      </c>
      <c r="AC198" s="1" t="str">
        <f t="shared" si="16"/>
        <v>mobile</v>
      </c>
      <c r="AD198" s="1">
        <f>IF(I198=0,CONTROL!H$13,IF(I198&lt;=CONTROL!F$12,CONTROL!H$12,IF(I198&lt;=CONTROL!F$11,CONTROL!H$11,IF(I198&lt;=CONTROL!F$10,CONTROL!H$10,CONTROL!H$9))))</f>
        <v>4805</v>
      </c>
      <c r="AE198" s="1">
        <f t="shared" si="17"/>
        <v>2653</v>
      </c>
      <c r="AF198" s="19">
        <f t="shared" si="18"/>
        <v>0.55213319458896981</v>
      </c>
      <c r="AG198" s="19">
        <f t="shared" si="19"/>
        <v>0.55213319458896981</v>
      </c>
    </row>
    <row r="199" spans="1:33" x14ac:dyDescent="0.25">
      <c r="A199" s="7" t="s">
        <v>146</v>
      </c>
      <c r="B199" s="8">
        <v>97</v>
      </c>
      <c r="C199" s="8">
        <v>116</v>
      </c>
      <c r="D199" s="8">
        <v>187</v>
      </c>
      <c r="E199" s="9" t="s">
        <v>147</v>
      </c>
      <c r="F199" s="8">
        <v>60</v>
      </c>
      <c r="G199" s="9" t="s">
        <v>65</v>
      </c>
      <c r="H199" s="9" t="s">
        <v>65</v>
      </c>
      <c r="I199" s="8">
        <v>26</v>
      </c>
      <c r="J199" s="8">
        <v>4805</v>
      </c>
      <c r="K199" s="8">
        <v>7.0000000000000007E-2</v>
      </c>
      <c r="L199" s="8">
        <v>2</v>
      </c>
      <c r="M199" s="8">
        <v>0</v>
      </c>
      <c r="N199" s="9" t="s">
        <v>171</v>
      </c>
      <c r="O199" s="9" t="s">
        <v>576</v>
      </c>
      <c r="P199" s="9" t="s">
        <v>577</v>
      </c>
      <c r="Q199" s="9" t="s">
        <v>552</v>
      </c>
      <c r="R199" s="9" t="s">
        <v>175</v>
      </c>
      <c r="S199" s="8">
        <v>326</v>
      </c>
      <c r="T199" s="8">
        <v>0</v>
      </c>
      <c r="U199" s="8">
        <v>0</v>
      </c>
      <c r="V199" s="8">
        <v>0</v>
      </c>
      <c r="W199" s="8">
        <v>128</v>
      </c>
      <c r="X199" s="8">
        <v>198</v>
      </c>
      <c r="Y199" s="8">
        <v>326</v>
      </c>
      <c r="Z199" s="8">
        <v>0</v>
      </c>
      <c r="AA199" s="8">
        <v>0</v>
      </c>
      <c r="AB199" s="8">
        <v>50</v>
      </c>
      <c r="AC199" s="1" t="str">
        <f t="shared" si="16"/>
        <v>mobile</v>
      </c>
      <c r="AD199" s="1">
        <f>IF(I199=0,CONTROL!H$13,IF(I199&lt;=CONTROL!F$12,CONTROL!H$12,IF(I199&lt;=CONTROL!F$11,CONTROL!H$11,IF(I199&lt;=CONTROL!F$10,CONTROL!H$10,CONTROL!H$9))))</f>
        <v>4805</v>
      </c>
      <c r="AE199" s="1">
        <f t="shared" si="17"/>
        <v>326</v>
      </c>
      <c r="AF199" s="19">
        <f t="shared" si="18"/>
        <v>6.7845993756503645E-2</v>
      </c>
      <c r="AG199" s="19">
        <f t="shared" si="19"/>
        <v>6.7845993756503645E-2</v>
      </c>
    </row>
    <row r="200" spans="1:33" x14ac:dyDescent="0.25">
      <c r="A200" s="7" t="s">
        <v>146</v>
      </c>
      <c r="B200" s="8">
        <v>78</v>
      </c>
      <c r="C200" s="8">
        <v>95</v>
      </c>
      <c r="D200" s="8">
        <v>143</v>
      </c>
      <c r="E200" s="9" t="s">
        <v>147</v>
      </c>
      <c r="F200" s="8">
        <v>60</v>
      </c>
      <c r="G200" s="9" t="s">
        <v>65</v>
      </c>
      <c r="H200" s="9" t="s">
        <v>65</v>
      </c>
      <c r="I200" s="8">
        <v>26</v>
      </c>
      <c r="J200" s="8">
        <v>4805</v>
      </c>
      <c r="K200" s="8">
        <v>0.52</v>
      </c>
      <c r="L200" s="8">
        <v>2</v>
      </c>
      <c r="M200" s="8">
        <v>0</v>
      </c>
      <c r="N200" s="9" t="s">
        <v>570</v>
      </c>
      <c r="O200" s="9" t="s">
        <v>578</v>
      </c>
      <c r="P200" s="9" t="s">
        <v>567</v>
      </c>
      <c r="Q200" s="9" t="s">
        <v>552</v>
      </c>
      <c r="R200" s="9" t="s">
        <v>261</v>
      </c>
      <c r="S200" s="8">
        <v>2503</v>
      </c>
      <c r="T200" s="8">
        <v>0</v>
      </c>
      <c r="U200" s="8">
        <v>0</v>
      </c>
      <c r="V200" s="8">
        <v>0</v>
      </c>
      <c r="W200" s="8">
        <v>234</v>
      </c>
      <c r="X200" s="8">
        <v>2269</v>
      </c>
      <c r="Y200" s="8">
        <v>2503</v>
      </c>
      <c r="Z200" s="8">
        <v>0</v>
      </c>
      <c r="AA200" s="8">
        <v>0</v>
      </c>
      <c r="AB200" s="8">
        <v>50</v>
      </c>
      <c r="AC200" s="1" t="str">
        <f t="shared" si="16"/>
        <v>mobile</v>
      </c>
      <c r="AD200" s="1">
        <f>IF(I200=0,CONTROL!H$13,IF(I200&lt;=CONTROL!F$12,CONTROL!H$12,IF(I200&lt;=CONTROL!F$11,CONTROL!H$11,IF(I200&lt;=CONTROL!F$10,CONTROL!H$10,CONTROL!H$9))))</f>
        <v>4805</v>
      </c>
      <c r="AE200" s="1">
        <f t="shared" si="17"/>
        <v>2503</v>
      </c>
      <c r="AF200" s="19">
        <f t="shared" si="18"/>
        <v>0.52091571279916749</v>
      </c>
      <c r="AG200" s="19">
        <f t="shared" si="19"/>
        <v>0.52091571279916749</v>
      </c>
    </row>
    <row r="201" spans="1:33" x14ac:dyDescent="0.25">
      <c r="A201" s="7" t="s">
        <v>146</v>
      </c>
      <c r="B201" s="8">
        <v>54</v>
      </c>
      <c r="C201" s="8">
        <v>72</v>
      </c>
      <c r="D201" s="8">
        <v>108</v>
      </c>
      <c r="E201" s="9" t="s">
        <v>147</v>
      </c>
      <c r="F201" s="8">
        <v>60</v>
      </c>
      <c r="G201" s="9" t="s">
        <v>65</v>
      </c>
      <c r="H201" s="9" t="s">
        <v>65</v>
      </c>
      <c r="I201" s="8">
        <v>26</v>
      </c>
      <c r="J201" s="8">
        <v>4805</v>
      </c>
      <c r="K201" s="8">
        <v>1</v>
      </c>
      <c r="L201" s="8">
        <v>1</v>
      </c>
      <c r="M201" s="8">
        <v>1</v>
      </c>
      <c r="N201" s="9" t="s">
        <v>579</v>
      </c>
      <c r="O201" s="9" t="s">
        <v>580</v>
      </c>
      <c r="P201" s="9" t="s">
        <v>581</v>
      </c>
      <c r="Q201" s="9" t="s">
        <v>559</v>
      </c>
      <c r="R201" s="9" t="s">
        <v>175</v>
      </c>
      <c r="S201" s="8">
        <v>3455</v>
      </c>
      <c r="T201" s="8">
        <v>25</v>
      </c>
      <c r="U201" s="8">
        <v>72</v>
      </c>
      <c r="V201" s="8">
        <v>97</v>
      </c>
      <c r="W201" s="8">
        <v>1064</v>
      </c>
      <c r="X201" s="8">
        <v>2294</v>
      </c>
      <c r="Y201" s="8">
        <v>3358</v>
      </c>
      <c r="Z201" s="8">
        <v>0</v>
      </c>
      <c r="AA201" s="8">
        <v>0</v>
      </c>
      <c r="AB201" s="8">
        <v>50</v>
      </c>
      <c r="AC201" s="1" t="str">
        <f t="shared" si="16"/>
        <v>freestand</v>
      </c>
      <c r="AD201" s="1">
        <f>IF(I201=0,CONTROL!H$13,IF(I201&lt;=CONTROL!F$12,CONTROL!H$12,IF(I201&lt;=CONTROL!F$11,CONTROL!H$11,IF(I201&lt;=CONTROL!F$10,CONTROL!H$10,CONTROL!H$9))))</f>
        <v>4805</v>
      </c>
      <c r="AE201" s="1">
        <f t="shared" si="17"/>
        <v>3455</v>
      </c>
      <c r="AF201" s="19">
        <f t="shared" si="18"/>
        <v>0.7190426638917794</v>
      </c>
      <c r="AG201" s="19">
        <f t="shared" si="19"/>
        <v>1</v>
      </c>
    </row>
    <row r="202" spans="1:33" x14ac:dyDescent="0.25">
      <c r="A202" s="7" t="s">
        <v>146</v>
      </c>
      <c r="B202" s="8">
        <v>95</v>
      </c>
      <c r="C202" s="8">
        <v>114</v>
      </c>
      <c r="D202" s="8">
        <v>179</v>
      </c>
      <c r="E202" s="9" t="s">
        <v>147</v>
      </c>
      <c r="F202" s="8">
        <v>60</v>
      </c>
      <c r="G202" s="9" t="s">
        <v>65</v>
      </c>
      <c r="H202" s="9" t="s">
        <v>65</v>
      </c>
      <c r="I202" s="8">
        <v>26</v>
      </c>
      <c r="J202" s="8">
        <v>4805</v>
      </c>
      <c r="K202" s="8">
        <v>0.24</v>
      </c>
      <c r="L202" s="8">
        <v>2</v>
      </c>
      <c r="M202" s="8">
        <v>0</v>
      </c>
      <c r="N202" s="9" t="s">
        <v>152</v>
      </c>
      <c r="O202" s="9" t="s">
        <v>557</v>
      </c>
      <c r="P202" s="9" t="s">
        <v>558</v>
      </c>
      <c r="Q202" s="9" t="s">
        <v>559</v>
      </c>
      <c r="R202" s="9" t="s">
        <v>440</v>
      </c>
      <c r="S202" s="8">
        <v>1138</v>
      </c>
      <c r="T202" s="8">
        <v>0</v>
      </c>
      <c r="U202" s="8">
        <v>0</v>
      </c>
      <c r="V202" s="8">
        <v>0</v>
      </c>
      <c r="W202" s="8">
        <v>398</v>
      </c>
      <c r="X202" s="8">
        <v>740</v>
      </c>
      <c r="Y202" s="8">
        <v>1138</v>
      </c>
      <c r="Z202" s="8">
        <v>0</v>
      </c>
      <c r="AA202" s="8">
        <v>0</v>
      </c>
      <c r="AB202" s="8">
        <v>50</v>
      </c>
      <c r="AC202" s="1" t="str">
        <f t="shared" si="16"/>
        <v>mobile</v>
      </c>
      <c r="AD202" s="1">
        <f>IF(I202=0,CONTROL!H$13,IF(I202&lt;=CONTROL!F$12,CONTROL!H$12,IF(I202&lt;=CONTROL!F$11,CONTROL!H$11,IF(I202&lt;=CONTROL!F$10,CONTROL!H$10,CONTROL!H$9))))</f>
        <v>4805</v>
      </c>
      <c r="AE202" s="1">
        <f t="shared" si="17"/>
        <v>1138</v>
      </c>
      <c r="AF202" s="19">
        <f t="shared" si="18"/>
        <v>0.23683662851196671</v>
      </c>
      <c r="AG202" s="19">
        <f t="shared" si="19"/>
        <v>0.23683662851196671</v>
      </c>
    </row>
    <row r="203" spans="1:33" x14ac:dyDescent="0.25">
      <c r="A203" s="7" t="s">
        <v>161</v>
      </c>
      <c r="B203" s="8">
        <v>72</v>
      </c>
      <c r="C203" s="8">
        <v>-99</v>
      </c>
      <c r="D203" s="8">
        <v>69</v>
      </c>
      <c r="E203" s="9" t="s">
        <v>162</v>
      </c>
      <c r="F203" s="8">
        <v>60</v>
      </c>
      <c r="G203" s="9" t="s">
        <v>65</v>
      </c>
      <c r="H203" s="9" t="s">
        <v>65</v>
      </c>
      <c r="I203" s="8">
        <v>26</v>
      </c>
      <c r="J203" s="8">
        <v>4805</v>
      </c>
      <c r="K203" s="8">
        <v>1</v>
      </c>
      <c r="L203" s="10"/>
      <c r="M203" s="8">
        <v>1</v>
      </c>
      <c r="N203" s="9" t="s">
        <v>582</v>
      </c>
      <c r="O203" s="9" t="s">
        <v>583</v>
      </c>
      <c r="P203" s="9" t="s">
        <v>159</v>
      </c>
      <c r="Q203" s="9" t="s">
        <v>159</v>
      </c>
      <c r="R203" s="9" t="s">
        <v>159</v>
      </c>
      <c r="S203" s="8">
        <v>6084</v>
      </c>
      <c r="T203" s="8">
        <v>493</v>
      </c>
      <c r="U203" s="8">
        <v>947</v>
      </c>
      <c r="V203" s="8">
        <v>1440</v>
      </c>
      <c r="W203" s="8">
        <v>1705</v>
      </c>
      <c r="X203" s="8">
        <v>2939</v>
      </c>
      <c r="Y203" s="8">
        <v>4644</v>
      </c>
      <c r="Z203" s="10"/>
      <c r="AA203" s="8">
        <v>0</v>
      </c>
      <c r="AB203" s="8">
        <v>50</v>
      </c>
      <c r="AC203" s="1" t="str">
        <f t="shared" si="16"/>
        <v>hospital</v>
      </c>
      <c r="AD203" s="1">
        <f>IF(I203=0,CONTROL!H$13,IF(I203&lt;=CONTROL!F$12,CONTROL!H$12,IF(I203&lt;=CONTROL!F$11,CONTROL!H$11,IF(I203&lt;=CONTROL!F$10,CONTROL!H$10,CONTROL!H$9))))</f>
        <v>4805</v>
      </c>
      <c r="AE203" s="1">
        <f t="shared" si="17"/>
        <v>6084</v>
      </c>
      <c r="AF203" s="19">
        <f t="shared" si="18"/>
        <v>1</v>
      </c>
      <c r="AG203" s="19">
        <f t="shared" si="19"/>
        <v>1</v>
      </c>
    </row>
    <row r="204" spans="1:33" x14ac:dyDescent="0.25">
      <c r="A204" s="7" t="s">
        <v>146</v>
      </c>
      <c r="B204" s="8">
        <v>93</v>
      </c>
      <c r="C204" s="8">
        <v>111</v>
      </c>
      <c r="D204" s="8">
        <v>169</v>
      </c>
      <c r="E204" s="9" t="s">
        <v>147</v>
      </c>
      <c r="F204" s="8">
        <v>60</v>
      </c>
      <c r="G204" s="9" t="s">
        <v>65</v>
      </c>
      <c r="H204" s="9" t="s">
        <v>65</v>
      </c>
      <c r="I204" s="8">
        <v>26</v>
      </c>
      <c r="J204" s="8">
        <v>4805</v>
      </c>
      <c r="K204" s="8">
        <v>1</v>
      </c>
      <c r="L204" s="8">
        <v>2</v>
      </c>
      <c r="M204" s="8">
        <v>0</v>
      </c>
      <c r="N204" s="9" t="s">
        <v>560</v>
      </c>
      <c r="O204" s="9" t="s">
        <v>552</v>
      </c>
      <c r="P204" s="9" t="s">
        <v>556</v>
      </c>
      <c r="Q204" s="9" t="s">
        <v>552</v>
      </c>
      <c r="R204" s="9" t="s">
        <v>563</v>
      </c>
      <c r="S204" s="8">
        <v>4900</v>
      </c>
      <c r="T204" s="8">
        <v>0</v>
      </c>
      <c r="U204" s="8">
        <v>0</v>
      </c>
      <c r="V204" s="8">
        <v>0</v>
      </c>
      <c r="W204" s="8">
        <v>1111</v>
      </c>
      <c r="X204" s="8">
        <v>3789</v>
      </c>
      <c r="Y204" s="8">
        <v>4900</v>
      </c>
      <c r="Z204" s="8">
        <v>0</v>
      </c>
      <c r="AA204" s="8">
        <v>0</v>
      </c>
      <c r="AB204" s="8">
        <v>50</v>
      </c>
      <c r="AC204" s="1" t="str">
        <f t="shared" si="16"/>
        <v>mobile</v>
      </c>
      <c r="AD204" s="1">
        <f>IF(I204=0,CONTROL!H$13,IF(I204&lt;=CONTROL!F$12,CONTROL!H$12,IF(I204&lt;=CONTROL!F$11,CONTROL!H$11,IF(I204&lt;=CONTROL!F$10,CONTROL!H$10,CONTROL!H$9))))</f>
        <v>4805</v>
      </c>
      <c r="AE204" s="1">
        <f t="shared" si="17"/>
        <v>4900</v>
      </c>
      <c r="AF204" s="19">
        <f t="shared" si="18"/>
        <v>1</v>
      </c>
      <c r="AG204" s="19">
        <f t="shared" si="19"/>
        <v>1</v>
      </c>
    </row>
    <row r="205" spans="1:33" x14ac:dyDescent="0.25">
      <c r="A205" s="7" t="s">
        <v>161</v>
      </c>
      <c r="B205" s="8">
        <v>129</v>
      </c>
      <c r="C205" s="8">
        <v>-99</v>
      </c>
      <c r="D205" s="8">
        <v>316</v>
      </c>
      <c r="E205" s="9" t="s">
        <v>162</v>
      </c>
      <c r="F205" s="8">
        <v>60</v>
      </c>
      <c r="G205" s="9" t="s">
        <v>65</v>
      </c>
      <c r="H205" s="9" t="s">
        <v>65</v>
      </c>
      <c r="I205" s="8">
        <v>26</v>
      </c>
      <c r="J205" s="8">
        <v>4805</v>
      </c>
      <c r="K205" s="8">
        <v>1</v>
      </c>
      <c r="L205" s="10"/>
      <c r="M205" s="8">
        <v>1</v>
      </c>
      <c r="N205" s="9" t="s">
        <v>159</v>
      </c>
      <c r="O205" s="9" t="s">
        <v>584</v>
      </c>
      <c r="P205" s="9" t="s">
        <v>159</v>
      </c>
      <c r="Q205" s="9" t="s">
        <v>159</v>
      </c>
      <c r="R205" s="9" t="s">
        <v>159</v>
      </c>
      <c r="S205" s="8">
        <v>3245</v>
      </c>
      <c r="T205" s="8">
        <v>86</v>
      </c>
      <c r="U205" s="8">
        <v>159</v>
      </c>
      <c r="V205" s="8">
        <v>245</v>
      </c>
      <c r="W205" s="8">
        <v>1291</v>
      </c>
      <c r="X205" s="8">
        <v>1709</v>
      </c>
      <c r="Y205" s="8">
        <v>3000</v>
      </c>
      <c r="Z205" s="10"/>
      <c r="AA205" s="8">
        <v>0</v>
      </c>
      <c r="AB205" s="8">
        <v>50</v>
      </c>
      <c r="AC205" s="1" t="str">
        <f t="shared" si="16"/>
        <v>hospital</v>
      </c>
      <c r="AD205" s="1">
        <f>IF(I205=0,CONTROL!H$13,IF(I205&lt;=CONTROL!F$12,CONTROL!H$12,IF(I205&lt;=CONTROL!F$11,CONTROL!H$11,IF(I205&lt;=CONTROL!F$10,CONTROL!H$10,CONTROL!H$9))))</f>
        <v>4805</v>
      </c>
      <c r="AE205" s="1">
        <f t="shared" si="17"/>
        <v>3245</v>
      </c>
      <c r="AF205" s="19">
        <f t="shared" si="18"/>
        <v>0.67533818938605616</v>
      </c>
      <c r="AG205" s="19">
        <f t="shared" si="19"/>
        <v>1</v>
      </c>
    </row>
    <row r="206" spans="1:33" x14ac:dyDescent="0.25">
      <c r="A206" s="7" t="s">
        <v>161</v>
      </c>
      <c r="B206" s="8">
        <v>67</v>
      </c>
      <c r="C206" s="8">
        <v>-99</v>
      </c>
      <c r="D206" s="8">
        <v>198</v>
      </c>
      <c r="E206" s="9" t="s">
        <v>162</v>
      </c>
      <c r="F206" s="8">
        <v>60</v>
      </c>
      <c r="G206" s="9" t="s">
        <v>65</v>
      </c>
      <c r="H206" s="9" t="s">
        <v>65</v>
      </c>
      <c r="I206" s="8">
        <v>26</v>
      </c>
      <c r="J206" s="8">
        <v>4805</v>
      </c>
      <c r="K206" s="8">
        <v>1</v>
      </c>
      <c r="L206" s="10"/>
      <c r="M206" s="8">
        <v>1</v>
      </c>
      <c r="N206" s="9" t="s">
        <v>159</v>
      </c>
      <c r="O206" s="9" t="s">
        <v>585</v>
      </c>
      <c r="P206" s="9" t="s">
        <v>159</v>
      </c>
      <c r="Q206" s="9" t="s">
        <v>159</v>
      </c>
      <c r="R206" s="9" t="s">
        <v>159</v>
      </c>
      <c r="S206" s="8">
        <v>5606</v>
      </c>
      <c r="T206" s="8">
        <v>568</v>
      </c>
      <c r="U206" s="8">
        <v>1440</v>
      </c>
      <c r="V206" s="8">
        <v>2008</v>
      </c>
      <c r="W206" s="8">
        <v>1136</v>
      </c>
      <c r="X206" s="8">
        <v>2462</v>
      </c>
      <c r="Y206" s="8">
        <v>3598</v>
      </c>
      <c r="Z206" s="10"/>
      <c r="AA206" s="8">
        <v>0</v>
      </c>
      <c r="AB206" s="8">
        <v>50</v>
      </c>
      <c r="AC206" s="1" t="str">
        <f t="shared" si="16"/>
        <v>hospital</v>
      </c>
      <c r="AD206" s="1">
        <f>IF(I206=0,CONTROL!H$13,IF(I206&lt;=CONTROL!F$12,CONTROL!H$12,IF(I206&lt;=CONTROL!F$11,CONTROL!H$11,IF(I206&lt;=CONTROL!F$10,CONTROL!H$10,CONTROL!H$9))))</f>
        <v>4805</v>
      </c>
      <c r="AE206" s="1">
        <f t="shared" si="17"/>
        <v>5606</v>
      </c>
      <c r="AF206" s="19">
        <f t="shared" si="18"/>
        <v>1</v>
      </c>
      <c r="AG206" s="19">
        <f t="shared" si="19"/>
        <v>1</v>
      </c>
    </row>
    <row r="207" spans="1:33" x14ac:dyDescent="0.25">
      <c r="A207" s="7" t="s">
        <v>146</v>
      </c>
      <c r="B207" s="8">
        <v>43</v>
      </c>
      <c r="C207" s="8">
        <v>60</v>
      </c>
      <c r="D207" s="8">
        <v>96</v>
      </c>
      <c r="E207" s="9" t="s">
        <v>147</v>
      </c>
      <c r="F207" s="8">
        <v>60</v>
      </c>
      <c r="G207" s="9" t="s">
        <v>65</v>
      </c>
      <c r="H207" s="9" t="s">
        <v>65</v>
      </c>
      <c r="I207" s="8">
        <v>26</v>
      </c>
      <c r="J207" s="8">
        <v>4805</v>
      </c>
      <c r="K207" s="8">
        <v>1</v>
      </c>
      <c r="L207" s="8">
        <v>1</v>
      </c>
      <c r="M207" s="8">
        <v>1</v>
      </c>
      <c r="N207" s="9" t="s">
        <v>586</v>
      </c>
      <c r="O207" s="9" t="s">
        <v>552</v>
      </c>
      <c r="P207" s="9" t="s">
        <v>556</v>
      </c>
      <c r="Q207" s="9" t="s">
        <v>552</v>
      </c>
      <c r="R207" s="9" t="s">
        <v>587</v>
      </c>
      <c r="S207" s="8">
        <v>4271</v>
      </c>
      <c r="T207" s="8">
        <v>0</v>
      </c>
      <c r="U207" s="8">
        <v>0</v>
      </c>
      <c r="V207" s="8">
        <v>0</v>
      </c>
      <c r="W207" s="8">
        <v>586</v>
      </c>
      <c r="X207" s="8">
        <v>3685</v>
      </c>
      <c r="Y207" s="8">
        <v>4271</v>
      </c>
      <c r="Z207" s="8">
        <v>0</v>
      </c>
      <c r="AA207" s="8">
        <v>0</v>
      </c>
      <c r="AB207" s="8">
        <v>50</v>
      </c>
      <c r="AC207" s="1" t="str">
        <f t="shared" si="16"/>
        <v>freestand</v>
      </c>
      <c r="AD207" s="1">
        <f>IF(I207=0,CONTROL!H$13,IF(I207&lt;=CONTROL!F$12,CONTROL!H$12,IF(I207&lt;=CONTROL!F$11,CONTROL!H$11,IF(I207&lt;=CONTROL!F$10,CONTROL!H$10,CONTROL!H$9))))</f>
        <v>4805</v>
      </c>
      <c r="AE207" s="1">
        <f t="shared" si="17"/>
        <v>4271</v>
      </c>
      <c r="AF207" s="19">
        <f t="shared" si="18"/>
        <v>0.88886576482830382</v>
      </c>
      <c r="AG207" s="19">
        <f t="shared" si="19"/>
        <v>1</v>
      </c>
    </row>
    <row r="208" spans="1:33" x14ac:dyDescent="0.25">
      <c r="A208" s="7" t="s">
        <v>146</v>
      </c>
      <c r="B208" s="8">
        <v>52</v>
      </c>
      <c r="C208" s="8">
        <v>70</v>
      </c>
      <c r="D208" s="8">
        <v>106</v>
      </c>
      <c r="E208" s="9" t="s">
        <v>147</v>
      </c>
      <c r="F208" s="8">
        <v>60</v>
      </c>
      <c r="G208" s="9" t="s">
        <v>65</v>
      </c>
      <c r="H208" s="9" t="s">
        <v>65</v>
      </c>
      <c r="I208" s="8">
        <v>26</v>
      </c>
      <c r="J208" s="8">
        <v>4805</v>
      </c>
      <c r="K208" s="8">
        <v>1</v>
      </c>
      <c r="L208" s="8">
        <v>1</v>
      </c>
      <c r="M208" s="8">
        <v>1</v>
      </c>
      <c r="N208" s="9" t="s">
        <v>588</v>
      </c>
      <c r="O208" s="9" t="s">
        <v>589</v>
      </c>
      <c r="P208" s="9" t="s">
        <v>590</v>
      </c>
      <c r="Q208" s="9" t="s">
        <v>552</v>
      </c>
      <c r="R208" s="9" t="s">
        <v>175</v>
      </c>
      <c r="S208" s="8">
        <v>3168</v>
      </c>
      <c r="T208" s="8">
        <v>0</v>
      </c>
      <c r="U208" s="8">
        <v>0</v>
      </c>
      <c r="V208" s="8">
        <v>0</v>
      </c>
      <c r="W208" s="8">
        <v>1489</v>
      </c>
      <c r="X208" s="8">
        <v>1679</v>
      </c>
      <c r="Y208" s="8">
        <v>3168</v>
      </c>
      <c r="Z208" s="8">
        <v>0</v>
      </c>
      <c r="AA208" s="8">
        <v>0</v>
      </c>
      <c r="AB208" s="8">
        <v>50</v>
      </c>
      <c r="AC208" s="1" t="str">
        <f t="shared" si="16"/>
        <v>freestand</v>
      </c>
      <c r="AD208" s="1">
        <f>IF(I208=0,CONTROL!H$13,IF(I208&lt;=CONTROL!F$12,CONTROL!H$12,IF(I208&lt;=CONTROL!F$11,CONTROL!H$11,IF(I208&lt;=CONTROL!F$10,CONTROL!H$10,CONTROL!H$9))))</f>
        <v>4805</v>
      </c>
      <c r="AE208" s="1">
        <f t="shared" si="17"/>
        <v>3168</v>
      </c>
      <c r="AF208" s="19">
        <f t="shared" si="18"/>
        <v>0.65931321540062438</v>
      </c>
      <c r="AG208" s="19">
        <f t="shared" si="19"/>
        <v>1</v>
      </c>
    </row>
    <row r="209" spans="1:33" x14ac:dyDescent="0.25">
      <c r="A209" s="7" t="s">
        <v>146</v>
      </c>
      <c r="B209" s="8">
        <v>141</v>
      </c>
      <c r="C209" s="8">
        <v>166</v>
      </c>
      <c r="D209" s="8">
        <v>384</v>
      </c>
      <c r="E209" s="9" t="s">
        <v>147</v>
      </c>
      <c r="F209" s="8">
        <v>60</v>
      </c>
      <c r="G209" s="9" t="s">
        <v>65</v>
      </c>
      <c r="H209" s="9" t="s">
        <v>65</v>
      </c>
      <c r="I209" s="8">
        <v>26</v>
      </c>
      <c r="J209" s="8">
        <v>4805</v>
      </c>
      <c r="K209" s="8">
        <v>1</v>
      </c>
      <c r="L209" s="8">
        <v>1</v>
      </c>
      <c r="M209" s="8">
        <v>1</v>
      </c>
      <c r="N209" s="9" t="s">
        <v>591</v>
      </c>
      <c r="O209" s="9" t="s">
        <v>592</v>
      </c>
      <c r="P209" s="9" t="s">
        <v>593</v>
      </c>
      <c r="Q209" s="9" t="s">
        <v>552</v>
      </c>
      <c r="R209" s="9" t="s">
        <v>594</v>
      </c>
      <c r="S209" s="8">
        <v>3270</v>
      </c>
      <c r="T209" s="8">
        <v>0</v>
      </c>
      <c r="U209" s="8">
        <v>0</v>
      </c>
      <c r="V209" s="8">
        <v>0</v>
      </c>
      <c r="W209" s="8">
        <v>938</v>
      </c>
      <c r="X209" s="8">
        <v>2332</v>
      </c>
      <c r="Y209" s="8">
        <v>3270</v>
      </c>
      <c r="Z209" s="8">
        <v>0</v>
      </c>
      <c r="AA209" s="8">
        <v>0</v>
      </c>
      <c r="AB209" s="8">
        <v>50</v>
      </c>
      <c r="AC209" s="1" t="str">
        <f t="shared" si="16"/>
        <v>freestand</v>
      </c>
      <c r="AD209" s="1">
        <f>IF(I209=0,CONTROL!H$13,IF(I209&lt;=CONTROL!F$12,CONTROL!H$12,IF(I209&lt;=CONTROL!F$11,CONTROL!H$11,IF(I209&lt;=CONTROL!F$10,CONTROL!H$10,CONTROL!H$9))))</f>
        <v>4805</v>
      </c>
      <c r="AE209" s="1">
        <f t="shared" si="17"/>
        <v>3270</v>
      </c>
      <c r="AF209" s="19">
        <f t="shared" si="18"/>
        <v>0.68054110301768989</v>
      </c>
      <c r="AG209" s="19">
        <f t="shared" si="19"/>
        <v>1</v>
      </c>
    </row>
    <row r="210" spans="1:33" x14ac:dyDescent="0.25">
      <c r="A210" s="7" t="s">
        <v>146</v>
      </c>
      <c r="B210" s="8">
        <v>60</v>
      </c>
      <c r="C210" s="8">
        <v>78</v>
      </c>
      <c r="D210" s="8">
        <v>114</v>
      </c>
      <c r="E210" s="9" t="s">
        <v>147</v>
      </c>
      <c r="F210" s="8">
        <v>60</v>
      </c>
      <c r="G210" s="9" t="s">
        <v>65</v>
      </c>
      <c r="H210" s="9" t="s">
        <v>65</v>
      </c>
      <c r="I210" s="8">
        <v>26</v>
      </c>
      <c r="J210" s="8">
        <v>4805</v>
      </c>
      <c r="K210" s="8">
        <v>1</v>
      </c>
      <c r="L210" s="8">
        <v>1</v>
      </c>
      <c r="M210" s="8">
        <v>1</v>
      </c>
      <c r="N210" s="9" t="s">
        <v>595</v>
      </c>
      <c r="O210" s="9" t="s">
        <v>596</v>
      </c>
      <c r="P210" s="9" t="s">
        <v>597</v>
      </c>
      <c r="Q210" s="9" t="s">
        <v>552</v>
      </c>
      <c r="R210" s="9" t="s">
        <v>261</v>
      </c>
      <c r="S210" s="8">
        <v>8252</v>
      </c>
      <c r="T210" s="8">
        <v>0</v>
      </c>
      <c r="U210" s="8">
        <v>0</v>
      </c>
      <c r="V210" s="8">
        <v>0</v>
      </c>
      <c r="W210" s="8">
        <v>604</v>
      </c>
      <c r="X210" s="8">
        <v>7648</v>
      </c>
      <c r="Y210" s="8">
        <v>8252</v>
      </c>
      <c r="Z210" s="8">
        <v>0</v>
      </c>
      <c r="AA210" s="8">
        <v>0</v>
      </c>
      <c r="AB210" s="8">
        <v>50</v>
      </c>
      <c r="AC210" s="1" t="str">
        <f t="shared" si="16"/>
        <v>freestand</v>
      </c>
      <c r="AD210" s="1">
        <f>IF(I210=0,CONTROL!H$13,IF(I210&lt;=CONTROL!F$12,CONTROL!H$12,IF(I210&lt;=CONTROL!F$11,CONTROL!H$11,IF(I210&lt;=CONTROL!F$10,CONTROL!H$10,CONTROL!H$9))))</f>
        <v>4805</v>
      </c>
      <c r="AE210" s="1">
        <f t="shared" si="17"/>
        <v>8252</v>
      </c>
      <c r="AF210" s="19">
        <f t="shared" si="18"/>
        <v>1</v>
      </c>
      <c r="AG210" s="19">
        <f t="shared" si="19"/>
        <v>1</v>
      </c>
    </row>
    <row r="211" spans="1:33" x14ac:dyDescent="0.25">
      <c r="A211" s="7" t="s">
        <v>161</v>
      </c>
      <c r="B211" s="8">
        <v>115</v>
      </c>
      <c r="C211" s="8">
        <v>-99</v>
      </c>
      <c r="D211" s="8">
        <v>182</v>
      </c>
      <c r="E211" s="9" t="s">
        <v>162</v>
      </c>
      <c r="F211" s="8">
        <v>60</v>
      </c>
      <c r="G211" s="9" t="s">
        <v>65</v>
      </c>
      <c r="H211" s="9" t="s">
        <v>65</v>
      </c>
      <c r="I211" s="8">
        <v>26</v>
      </c>
      <c r="J211" s="8">
        <v>4805</v>
      </c>
      <c r="K211" s="8">
        <v>1</v>
      </c>
      <c r="L211" s="10"/>
      <c r="M211" s="8">
        <v>1</v>
      </c>
      <c r="N211" s="9" t="s">
        <v>159</v>
      </c>
      <c r="O211" s="9" t="s">
        <v>598</v>
      </c>
      <c r="P211" s="9" t="s">
        <v>159</v>
      </c>
      <c r="Q211" s="9" t="s">
        <v>159</v>
      </c>
      <c r="R211" s="9" t="s">
        <v>159</v>
      </c>
      <c r="S211" s="8">
        <v>3084</v>
      </c>
      <c r="T211" s="8">
        <v>0</v>
      </c>
      <c r="U211" s="8">
        <v>0</v>
      </c>
      <c r="V211" s="8">
        <v>0</v>
      </c>
      <c r="W211" s="8">
        <v>1213</v>
      </c>
      <c r="X211" s="8">
        <v>1871</v>
      </c>
      <c r="Y211" s="8">
        <v>3084</v>
      </c>
      <c r="Z211" s="10"/>
      <c r="AA211" s="8">
        <v>0</v>
      </c>
      <c r="AB211" s="8">
        <v>50</v>
      </c>
      <c r="AC211" s="1" t="str">
        <f t="shared" si="16"/>
        <v>hospital</v>
      </c>
      <c r="AD211" s="1">
        <f>IF(I211=0,CONTROL!H$13,IF(I211&lt;=CONTROL!F$12,CONTROL!H$12,IF(I211&lt;=CONTROL!F$11,CONTROL!H$11,IF(I211&lt;=CONTROL!F$10,CONTROL!H$10,CONTROL!H$9))))</f>
        <v>4805</v>
      </c>
      <c r="AE211" s="1">
        <f t="shared" si="17"/>
        <v>3084</v>
      </c>
      <c r="AF211" s="19">
        <f t="shared" si="18"/>
        <v>0.64183142559833506</v>
      </c>
      <c r="AG211" s="19">
        <f t="shared" si="19"/>
        <v>1</v>
      </c>
    </row>
    <row r="212" spans="1:33" x14ac:dyDescent="0.25">
      <c r="A212" s="7" t="s">
        <v>161</v>
      </c>
      <c r="B212" s="8">
        <v>115</v>
      </c>
      <c r="C212" s="8">
        <v>-99</v>
      </c>
      <c r="D212" s="8">
        <v>181</v>
      </c>
      <c r="E212" s="9" t="s">
        <v>162</v>
      </c>
      <c r="F212" s="8">
        <v>60</v>
      </c>
      <c r="G212" s="9" t="s">
        <v>65</v>
      </c>
      <c r="H212" s="9" t="s">
        <v>65</v>
      </c>
      <c r="I212" s="8">
        <v>26</v>
      </c>
      <c r="J212" s="8">
        <v>4805</v>
      </c>
      <c r="K212" s="8">
        <v>1</v>
      </c>
      <c r="L212" s="10"/>
      <c r="M212" s="8">
        <v>1</v>
      </c>
      <c r="N212" s="9" t="s">
        <v>159</v>
      </c>
      <c r="O212" s="9" t="s">
        <v>599</v>
      </c>
      <c r="P212" s="9" t="s">
        <v>159</v>
      </c>
      <c r="Q212" s="9" t="s">
        <v>159</v>
      </c>
      <c r="R212" s="9" t="s">
        <v>159</v>
      </c>
      <c r="S212" s="8">
        <v>3113</v>
      </c>
      <c r="T212" s="8">
        <v>22</v>
      </c>
      <c r="U212" s="8">
        <v>21</v>
      </c>
      <c r="V212" s="8">
        <v>43</v>
      </c>
      <c r="W212" s="8">
        <v>1013</v>
      </c>
      <c r="X212" s="8">
        <v>2057</v>
      </c>
      <c r="Y212" s="8">
        <v>3070</v>
      </c>
      <c r="Z212" s="10"/>
      <c r="AA212" s="8">
        <v>0</v>
      </c>
      <c r="AB212" s="8">
        <v>50</v>
      </c>
      <c r="AC212" s="1" t="str">
        <f t="shared" si="16"/>
        <v>hospital</v>
      </c>
      <c r="AD212" s="1">
        <f>IF(I212=0,CONTROL!H$13,IF(I212&lt;=CONTROL!F$12,CONTROL!H$12,IF(I212&lt;=CONTROL!F$11,CONTROL!H$11,IF(I212&lt;=CONTROL!F$10,CONTROL!H$10,CONTROL!H$9))))</f>
        <v>4805</v>
      </c>
      <c r="AE212" s="1">
        <f t="shared" si="17"/>
        <v>3113</v>
      </c>
      <c r="AF212" s="19">
        <f t="shared" si="18"/>
        <v>0.64786680541103014</v>
      </c>
      <c r="AG212" s="19">
        <f t="shared" si="19"/>
        <v>1</v>
      </c>
    </row>
    <row r="213" spans="1:33" x14ac:dyDescent="0.25">
      <c r="A213" s="7" t="s">
        <v>146</v>
      </c>
      <c r="B213" s="8">
        <v>94</v>
      </c>
      <c r="C213" s="8">
        <v>113</v>
      </c>
      <c r="D213" s="8">
        <v>175</v>
      </c>
      <c r="E213" s="9" t="s">
        <v>147</v>
      </c>
      <c r="F213" s="8">
        <v>60</v>
      </c>
      <c r="G213" s="9" t="s">
        <v>65</v>
      </c>
      <c r="H213" s="9" t="s">
        <v>65</v>
      </c>
      <c r="I213" s="8">
        <v>26</v>
      </c>
      <c r="J213" s="8">
        <v>4805</v>
      </c>
      <c r="K213" s="8">
        <v>0.1</v>
      </c>
      <c r="L213" s="8">
        <v>2</v>
      </c>
      <c r="M213" s="8">
        <v>0</v>
      </c>
      <c r="N213" s="9" t="s">
        <v>152</v>
      </c>
      <c r="O213" s="9" t="s">
        <v>600</v>
      </c>
      <c r="P213" s="9" t="s">
        <v>601</v>
      </c>
      <c r="Q213" s="9" t="s">
        <v>552</v>
      </c>
      <c r="R213" s="9" t="s">
        <v>440</v>
      </c>
      <c r="S213" s="8">
        <v>470</v>
      </c>
      <c r="T213" s="8">
        <v>0</v>
      </c>
      <c r="U213" s="8">
        <v>0</v>
      </c>
      <c r="V213" s="8">
        <v>0</v>
      </c>
      <c r="W213" s="8">
        <v>95</v>
      </c>
      <c r="X213" s="8">
        <v>375</v>
      </c>
      <c r="Y213" s="8">
        <v>470</v>
      </c>
      <c r="Z213" s="8">
        <v>0</v>
      </c>
      <c r="AA213" s="8">
        <v>0</v>
      </c>
      <c r="AB213" s="8">
        <v>50</v>
      </c>
      <c r="AC213" s="1" t="str">
        <f t="shared" si="16"/>
        <v>mobile</v>
      </c>
      <c r="AD213" s="1">
        <f>IF(I213=0,CONTROL!H$13,IF(I213&lt;=CONTROL!F$12,CONTROL!H$12,IF(I213&lt;=CONTROL!F$11,CONTROL!H$11,IF(I213&lt;=CONTROL!F$10,CONTROL!H$10,CONTROL!H$9))))</f>
        <v>4805</v>
      </c>
      <c r="AE213" s="1">
        <f t="shared" si="17"/>
        <v>470</v>
      </c>
      <c r="AF213" s="19">
        <f t="shared" si="18"/>
        <v>9.7814776274713841E-2</v>
      </c>
      <c r="AG213" s="19">
        <f t="shared" si="19"/>
        <v>9.7814776274713841E-2</v>
      </c>
    </row>
    <row r="214" spans="1:33" x14ac:dyDescent="0.25">
      <c r="A214" s="7" t="s">
        <v>161</v>
      </c>
      <c r="B214" s="8">
        <v>103</v>
      </c>
      <c r="C214" s="8">
        <v>-99</v>
      </c>
      <c r="D214" s="8">
        <v>101</v>
      </c>
      <c r="E214" s="9" t="s">
        <v>162</v>
      </c>
      <c r="F214" s="8">
        <v>60</v>
      </c>
      <c r="G214" s="9" t="s">
        <v>65</v>
      </c>
      <c r="H214" s="9" t="s">
        <v>65</v>
      </c>
      <c r="I214" s="8">
        <v>26</v>
      </c>
      <c r="J214" s="8">
        <v>4805</v>
      </c>
      <c r="K214" s="8">
        <v>2</v>
      </c>
      <c r="L214" s="10"/>
      <c r="M214" s="8">
        <v>2</v>
      </c>
      <c r="N214" s="9" t="s">
        <v>602</v>
      </c>
      <c r="O214" s="9" t="s">
        <v>557</v>
      </c>
      <c r="P214" s="9" t="s">
        <v>159</v>
      </c>
      <c r="Q214" s="9" t="s">
        <v>159</v>
      </c>
      <c r="R214" s="9" t="s">
        <v>159</v>
      </c>
      <c r="S214" s="8">
        <v>6450</v>
      </c>
      <c r="T214" s="8">
        <v>282</v>
      </c>
      <c r="U214" s="8">
        <v>535</v>
      </c>
      <c r="V214" s="8">
        <v>817</v>
      </c>
      <c r="W214" s="8">
        <v>2173</v>
      </c>
      <c r="X214" s="8">
        <v>3460</v>
      </c>
      <c r="Y214" s="8">
        <v>5633</v>
      </c>
      <c r="Z214" s="10"/>
      <c r="AA214" s="8">
        <v>0</v>
      </c>
      <c r="AB214" s="8">
        <v>50</v>
      </c>
      <c r="AC214" s="1" t="str">
        <f t="shared" si="16"/>
        <v>hospital</v>
      </c>
      <c r="AD214" s="1">
        <f>IF(I214=0,CONTROL!H$13,IF(I214&lt;=CONTROL!F$12,CONTROL!H$12,IF(I214&lt;=CONTROL!F$11,CONTROL!H$11,IF(I214&lt;=CONTROL!F$10,CONTROL!H$10,CONTROL!H$9))))</f>
        <v>4805</v>
      </c>
      <c r="AE214" s="1">
        <f t="shared" si="17"/>
        <v>6450</v>
      </c>
      <c r="AF214" s="19">
        <f t="shared" si="18"/>
        <v>1</v>
      </c>
      <c r="AG214" s="19">
        <f t="shared" si="19"/>
        <v>2</v>
      </c>
    </row>
    <row r="215" spans="1:33" x14ac:dyDescent="0.25">
      <c r="A215" s="7" t="s">
        <v>161</v>
      </c>
      <c r="B215" s="8">
        <v>69</v>
      </c>
      <c r="C215" s="8">
        <v>-99</v>
      </c>
      <c r="D215" s="8">
        <v>65</v>
      </c>
      <c r="E215" s="9" t="s">
        <v>162</v>
      </c>
      <c r="F215" s="8">
        <v>60</v>
      </c>
      <c r="G215" s="9" t="s">
        <v>65</v>
      </c>
      <c r="H215" s="9" t="s">
        <v>65</v>
      </c>
      <c r="I215" s="8">
        <v>26</v>
      </c>
      <c r="J215" s="8">
        <v>4805</v>
      </c>
      <c r="K215" s="8">
        <v>2</v>
      </c>
      <c r="L215" s="10"/>
      <c r="M215" s="8">
        <v>2</v>
      </c>
      <c r="N215" s="9" t="s">
        <v>603</v>
      </c>
      <c r="O215" s="9" t="s">
        <v>604</v>
      </c>
      <c r="P215" s="9" t="s">
        <v>159</v>
      </c>
      <c r="Q215" s="9" t="s">
        <v>159</v>
      </c>
      <c r="R215" s="9" t="s">
        <v>159</v>
      </c>
      <c r="S215" s="8">
        <v>8131</v>
      </c>
      <c r="T215" s="8">
        <v>843</v>
      </c>
      <c r="U215" s="8">
        <v>1736</v>
      </c>
      <c r="V215" s="8">
        <v>2579</v>
      </c>
      <c r="W215" s="8">
        <v>2186</v>
      </c>
      <c r="X215" s="8">
        <v>3366</v>
      </c>
      <c r="Y215" s="8">
        <v>5552</v>
      </c>
      <c r="Z215" s="10"/>
      <c r="AA215" s="8">
        <v>0</v>
      </c>
      <c r="AB215" s="8">
        <v>50</v>
      </c>
      <c r="AC215" s="1" t="str">
        <f t="shared" si="16"/>
        <v>hospital</v>
      </c>
      <c r="AD215" s="1">
        <f>IF(I215=0,CONTROL!H$13,IF(I215&lt;=CONTROL!F$12,CONTROL!H$12,IF(I215&lt;=CONTROL!F$11,CONTROL!H$11,IF(I215&lt;=CONTROL!F$10,CONTROL!H$10,CONTROL!H$9))))</f>
        <v>4805</v>
      </c>
      <c r="AE215" s="1">
        <f t="shared" si="17"/>
        <v>8131</v>
      </c>
      <c r="AF215" s="19">
        <f t="shared" si="18"/>
        <v>1</v>
      </c>
      <c r="AG215" s="19">
        <f t="shared" si="19"/>
        <v>2</v>
      </c>
    </row>
    <row r="216" spans="1:33" x14ac:dyDescent="0.25">
      <c r="A216" s="7" t="s">
        <v>146</v>
      </c>
      <c r="B216" s="8">
        <v>146</v>
      </c>
      <c r="C216" s="8">
        <v>177</v>
      </c>
      <c r="D216" s="8">
        <v>404</v>
      </c>
      <c r="E216" s="9" t="s">
        <v>147</v>
      </c>
      <c r="F216" s="8">
        <v>60</v>
      </c>
      <c r="G216" s="9" t="s">
        <v>65</v>
      </c>
      <c r="H216" s="9" t="s">
        <v>65</v>
      </c>
      <c r="I216" s="8">
        <v>26</v>
      </c>
      <c r="J216" s="8">
        <v>4805</v>
      </c>
      <c r="K216" s="8">
        <v>1</v>
      </c>
      <c r="L216" s="8">
        <v>3</v>
      </c>
      <c r="M216" s="8">
        <v>1</v>
      </c>
      <c r="N216" s="9" t="s">
        <v>159</v>
      </c>
      <c r="O216" s="9" t="s">
        <v>453</v>
      </c>
      <c r="P216" s="9" t="s">
        <v>159</v>
      </c>
      <c r="Q216" s="9" t="s">
        <v>159</v>
      </c>
      <c r="R216" s="9" t="s">
        <v>159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1</v>
      </c>
      <c r="AA216" s="8">
        <v>0</v>
      </c>
      <c r="AB216" s="8">
        <v>50</v>
      </c>
      <c r="AC216" s="1" t="str">
        <f t="shared" si="16"/>
        <v>new</v>
      </c>
      <c r="AD216" s="1">
        <f>IF(I216=0,CONTROL!H$13,IF(I216&lt;=CONTROL!F$12,CONTROL!H$12,IF(I216&lt;=CONTROL!F$11,CONTROL!H$11,IF(I216&lt;=CONTROL!F$10,CONTROL!H$10,CONTROL!H$9))))</f>
        <v>4805</v>
      </c>
      <c r="AE216" s="1">
        <f t="shared" si="17"/>
        <v>0</v>
      </c>
      <c r="AF216" s="19">
        <f t="shared" si="18"/>
        <v>0</v>
      </c>
      <c r="AG216" s="19">
        <f t="shared" si="19"/>
        <v>1</v>
      </c>
    </row>
    <row r="217" spans="1:33" x14ac:dyDescent="0.25">
      <c r="A217" s="7" t="s">
        <v>146</v>
      </c>
      <c r="B217" s="8">
        <v>147</v>
      </c>
      <c r="C217" s="8">
        <v>179</v>
      </c>
      <c r="D217" s="8">
        <v>410</v>
      </c>
      <c r="E217" s="9" t="s">
        <v>147</v>
      </c>
      <c r="F217" s="8">
        <v>60</v>
      </c>
      <c r="G217" s="9" t="s">
        <v>65</v>
      </c>
      <c r="H217" s="9" t="s">
        <v>65</v>
      </c>
      <c r="I217" s="8">
        <v>26</v>
      </c>
      <c r="J217" s="8">
        <v>4805</v>
      </c>
      <c r="K217" s="8">
        <v>1</v>
      </c>
      <c r="L217" s="8">
        <v>1</v>
      </c>
      <c r="M217" s="8">
        <v>1</v>
      </c>
      <c r="N217" s="9" t="s">
        <v>385</v>
      </c>
      <c r="O217" s="9" t="s">
        <v>605</v>
      </c>
      <c r="P217" s="9" t="s">
        <v>159</v>
      </c>
      <c r="Q217" s="9" t="s">
        <v>159</v>
      </c>
      <c r="R217" s="9" t="s">
        <v>159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1</v>
      </c>
      <c r="AA217" s="8">
        <v>0</v>
      </c>
      <c r="AB217" s="8">
        <v>50</v>
      </c>
      <c r="AC217" s="1" t="str">
        <f t="shared" si="16"/>
        <v>freestand</v>
      </c>
      <c r="AD217" s="1">
        <f>IF(I217=0,CONTROL!H$13,IF(I217&lt;=CONTROL!F$12,CONTROL!H$12,IF(I217&lt;=CONTROL!F$11,CONTROL!H$11,IF(I217&lt;=CONTROL!F$10,CONTROL!H$10,CONTROL!H$9))))</f>
        <v>4805</v>
      </c>
      <c r="AE217" s="1">
        <f t="shared" si="17"/>
        <v>0</v>
      </c>
      <c r="AF217" s="19">
        <f t="shared" si="18"/>
        <v>0</v>
      </c>
      <c r="AG217" s="19">
        <f t="shared" si="19"/>
        <v>1</v>
      </c>
    </row>
    <row r="218" spans="1:33" x14ac:dyDescent="0.25">
      <c r="A218" s="7" t="s">
        <v>161</v>
      </c>
      <c r="B218" s="8">
        <v>115</v>
      </c>
      <c r="C218" s="8">
        <v>-99</v>
      </c>
      <c r="D218" s="8">
        <v>180</v>
      </c>
      <c r="E218" s="9" t="s">
        <v>162</v>
      </c>
      <c r="F218" s="8">
        <v>60</v>
      </c>
      <c r="G218" s="9" t="s">
        <v>65</v>
      </c>
      <c r="H218" s="9" t="s">
        <v>65</v>
      </c>
      <c r="I218" s="8">
        <v>26</v>
      </c>
      <c r="J218" s="8">
        <v>4805</v>
      </c>
      <c r="K218" s="8">
        <v>2</v>
      </c>
      <c r="L218" s="10"/>
      <c r="M218" s="8">
        <v>2</v>
      </c>
      <c r="N218" s="9" t="s">
        <v>606</v>
      </c>
      <c r="O218" s="9" t="s">
        <v>607</v>
      </c>
      <c r="P218" s="9" t="s">
        <v>159</v>
      </c>
      <c r="Q218" s="9" t="s">
        <v>159</v>
      </c>
      <c r="R218" s="9" t="s">
        <v>159</v>
      </c>
      <c r="S218" s="8">
        <v>11073</v>
      </c>
      <c r="T218" s="8">
        <v>1416</v>
      </c>
      <c r="U218" s="8">
        <v>2448</v>
      </c>
      <c r="V218" s="8">
        <v>3864</v>
      </c>
      <c r="W218" s="8">
        <v>3648</v>
      </c>
      <c r="X218" s="8">
        <v>3561</v>
      </c>
      <c r="Y218" s="8">
        <v>7209</v>
      </c>
      <c r="Z218" s="10"/>
      <c r="AA218" s="8">
        <v>0</v>
      </c>
      <c r="AB218" s="8">
        <v>50</v>
      </c>
      <c r="AC218" s="1" t="str">
        <f t="shared" si="16"/>
        <v>hospital</v>
      </c>
      <c r="AD218" s="1">
        <f>IF(I218=0,CONTROL!H$13,IF(I218&lt;=CONTROL!F$12,CONTROL!H$12,IF(I218&lt;=CONTROL!F$11,CONTROL!H$11,IF(I218&lt;=CONTROL!F$10,CONTROL!H$10,CONTROL!H$9))))</f>
        <v>4805</v>
      </c>
      <c r="AE218" s="1">
        <f t="shared" si="17"/>
        <v>11073</v>
      </c>
      <c r="AF218" s="19">
        <f t="shared" si="18"/>
        <v>1</v>
      </c>
      <c r="AG218" s="19">
        <f t="shared" si="19"/>
        <v>2</v>
      </c>
    </row>
    <row r="219" spans="1:33" x14ac:dyDescent="0.25">
      <c r="A219" s="7" t="s">
        <v>146</v>
      </c>
      <c r="B219" s="8">
        <v>53</v>
      </c>
      <c r="C219" s="8">
        <v>71</v>
      </c>
      <c r="D219" s="8">
        <v>107</v>
      </c>
      <c r="E219" s="9" t="s">
        <v>147</v>
      </c>
      <c r="F219" s="8">
        <v>60</v>
      </c>
      <c r="G219" s="9" t="s">
        <v>65</v>
      </c>
      <c r="H219" s="9" t="s">
        <v>65</v>
      </c>
      <c r="I219" s="8">
        <v>26</v>
      </c>
      <c r="J219" s="8">
        <v>4805</v>
      </c>
      <c r="K219" s="8">
        <v>1</v>
      </c>
      <c r="L219" s="8">
        <v>1</v>
      </c>
      <c r="M219" s="8">
        <v>1</v>
      </c>
      <c r="N219" s="9" t="s">
        <v>608</v>
      </c>
      <c r="O219" s="9" t="s">
        <v>609</v>
      </c>
      <c r="P219" s="9" t="s">
        <v>610</v>
      </c>
      <c r="Q219" s="9" t="s">
        <v>552</v>
      </c>
      <c r="R219" s="9" t="s">
        <v>175</v>
      </c>
      <c r="S219" s="8">
        <v>3858</v>
      </c>
      <c r="T219" s="8">
        <v>0</v>
      </c>
      <c r="U219" s="8">
        <v>0</v>
      </c>
      <c r="V219" s="8">
        <v>0</v>
      </c>
      <c r="W219" s="8">
        <v>1390</v>
      </c>
      <c r="X219" s="8">
        <v>2468</v>
      </c>
      <c r="Y219" s="8">
        <v>3858</v>
      </c>
      <c r="Z219" s="8">
        <v>0</v>
      </c>
      <c r="AA219" s="8">
        <v>0</v>
      </c>
      <c r="AB219" s="8">
        <v>50</v>
      </c>
      <c r="AC219" s="1" t="str">
        <f t="shared" si="16"/>
        <v>freestand</v>
      </c>
      <c r="AD219" s="1">
        <f>IF(I219=0,CONTROL!H$13,IF(I219&lt;=CONTROL!F$12,CONTROL!H$12,IF(I219&lt;=CONTROL!F$11,CONTROL!H$11,IF(I219&lt;=CONTROL!F$10,CONTROL!H$10,CONTROL!H$9))))</f>
        <v>4805</v>
      </c>
      <c r="AE219" s="1">
        <f t="shared" si="17"/>
        <v>3858</v>
      </c>
      <c r="AF219" s="19">
        <f t="shared" si="18"/>
        <v>0.80291363163371487</v>
      </c>
      <c r="AG219" s="19">
        <f t="shared" si="19"/>
        <v>1</v>
      </c>
    </row>
    <row r="220" spans="1:33" x14ac:dyDescent="0.25">
      <c r="A220" s="7" t="s">
        <v>146</v>
      </c>
      <c r="B220" s="8">
        <v>135</v>
      </c>
      <c r="C220" s="8">
        <v>161</v>
      </c>
      <c r="D220" s="8">
        <v>379</v>
      </c>
      <c r="E220" s="9" t="s">
        <v>147</v>
      </c>
      <c r="F220" s="8">
        <v>60</v>
      </c>
      <c r="G220" s="9" t="s">
        <v>65</v>
      </c>
      <c r="H220" s="9" t="s">
        <v>65</v>
      </c>
      <c r="I220" s="8">
        <v>26</v>
      </c>
      <c r="J220" s="8">
        <v>4805</v>
      </c>
      <c r="K220" s="8">
        <v>1</v>
      </c>
      <c r="L220" s="8">
        <v>1</v>
      </c>
      <c r="M220" s="8">
        <v>1</v>
      </c>
      <c r="N220" s="9" t="s">
        <v>611</v>
      </c>
      <c r="O220" s="9" t="s">
        <v>612</v>
      </c>
      <c r="P220" s="9" t="s">
        <v>613</v>
      </c>
      <c r="Q220" s="9" t="s">
        <v>552</v>
      </c>
      <c r="R220" s="9" t="s">
        <v>614</v>
      </c>
      <c r="S220" s="8">
        <v>4646</v>
      </c>
      <c r="T220" s="8">
        <v>0</v>
      </c>
      <c r="U220" s="8">
        <v>0</v>
      </c>
      <c r="V220" s="8">
        <v>0</v>
      </c>
      <c r="W220" s="8">
        <v>961</v>
      </c>
      <c r="X220" s="8">
        <v>3685</v>
      </c>
      <c r="Y220" s="8">
        <v>4646</v>
      </c>
      <c r="Z220" s="8">
        <v>0</v>
      </c>
      <c r="AA220" s="8">
        <v>0</v>
      </c>
      <c r="AB220" s="8">
        <v>50</v>
      </c>
      <c r="AC220" s="1" t="str">
        <f t="shared" si="16"/>
        <v>freestand</v>
      </c>
      <c r="AD220" s="1">
        <f>IF(I220=0,CONTROL!H$13,IF(I220&lt;=CONTROL!F$12,CONTROL!H$12,IF(I220&lt;=CONTROL!F$11,CONTROL!H$11,IF(I220&lt;=CONTROL!F$10,CONTROL!H$10,CONTROL!H$9))))</f>
        <v>4805</v>
      </c>
      <c r="AE220" s="1">
        <f t="shared" si="17"/>
        <v>4646</v>
      </c>
      <c r="AF220" s="19">
        <f t="shared" si="18"/>
        <v>0.96690946930280952</v>
      </c>
      <c r="AG220" s="19">
        <f t="shared" si="19"/>
        <v>1</v>
      </c>
    </row>
    <row r="221" spans="1:33" x14ac:dyDescent="0.25">
      <c r="A221" s="7" t="s">
        <v>146</v>
      </c>
      <c r="B221" s="8">
        <v>94</v>
      </c>
      <c r="C221" s="8">
        <v>113</v>
      </c>
      <c r="D221" s="8">
        <v>171</v>
      </c>
      <c r="E221" s="9" t="s">
        <v>147</v>
      </c>
      <c r="F221" s="8">
        <v>60</v>
      </c>
      <c r="G221" s="9" t="s">
        <v>65</v>
      </c>
      <c r="H221" s="9" t="s">
        <v>65</v>
      </c>
      <c r="I221" s="8">
        <v>26</v>
      </c>
      <c r="J221" s="8">
        <v>4805</v>
      </c>
      <c r="K221" s="8">
        <v>0.12</v>
      </c>
      <c r="L221" s="8">
        <v>2</v>
      </c>
      <c r="M221" s="8">
        <v>0</v>
      </c>
      <c r="N221" s="9" t="s">
        <v>152</v>
      </c>
      <c r="O221" s="9" t="s">
        <v>615</v>
      </c>
      <c r="P221" s="9" t="s">
        <v>616</v>
      </c>
      <c r="Q221" s="9" t="s">
        <v>575</v>
      </c>
      <c r="R221" s="9" t="s">
        <v>440</v>
      </c>
      <c r="S221" s="8">
        <v>566</v>
      </c>
      <c r="T221" s="8">
        <v>0</v>
      </c>
      <c r="U221" s="8">
        <v>0</v>
      </c>
      <c r="V221" s="8">
        <v>0</v>
      </c>
      <c r="W221" s="8">
        <v>226</v>
      </c>
      <c r="X221" s="8">
        <v>340</v>
      </c>
      <c r="Y221" s="8">
        <v>566</v>
      </c>
      <c r="Z221" s="8">
        <v>0</v>
      </c>
      <c r="AA221" s="8">
        <v>0</v>
      </c>
      <c r="AB221" s="8">
        <v>50</v>
      </c>
      <c r="AC221" s="1" t="str">
        <f t="shared" si="16"/>
        <v>mobile</v>
      </c>
      <c r="AD221" s="1">
        <f>IF(I221=0,CONTROL!H$13,IF(I221&lt;=CONTROL!F$12,CONTROL!H$12,IF(I221&lt;=CONTROL!F$11,CONTROL!H$11,IF(I221&lt;=CONTROL!F$10,CONTROL!H$10,CONTROL!H$9))))</f>
        <v>4805</v>
      </c>
      <c r="AE221" s="1">
        <f t="shared" si="17"/>
        <v>566</v>
      </c>
      <c r="AF221" s="19">
        <f t="shared" si="18"/>
        <v>0.11779396462018731</v>
      </c>
      <c r="AG221" s="19">
        <f t="shared" si="19"/>
        <v>0.11779396462018731</v>
      </c>
    </row>
    <row r="222" spans="1:33" x14ac:dyDescent="0.25">
      <c r="A222" s="7" t="s">
        <v>146</v>
      </c>
      <c r="B222" s="8">
        <v>95</v>
      </c>
      <c r="C222" s="8">
        <v>114</v>
      </c>
      <c r="D222" s="8">
        <v>181</v>
      </c>
      <c r="E222" s="9" t="s">
        <v>147</v>
      </c>
      <c r="F222" s="8">
        <v>60</v>
      </c>
      <c r="G222" s="9" t="s">
        <v>65</v>
      </c>
      <c r="H222" s="9" t="s">
        <v>65</v>
      </c>
      <c r="I222" s="8">
        <v>26</v>
      </c>
      <c r="J222" s="8">
        <v>4805</v>
      </c>
      <c r="K222" s="8">
        <v>0</v>
      </c>
      <c r="L222" s="8">
        <v>2</v>
      </c>
      <c r="M222" s="8">
        <v>0</v>
      </c>
      <c r="N222" s="9" t="s">
        <v>152</v>
      </c>
      <c r="O222" s="9" t="s">
        <v>617</v>
      </c>
      <c r="P222" s="9" t="s">
        <v>618</v>
      </c>
      <c r="Q222" s="9" t="s">
        <v>552</v>
      </c>
      <c r="R222" s="9" t="s">
        <v>440</v>
      </c>
      <c r="S222" s="8">
        <v>19</v>
      </c>
      <c r="T222" s="8">
        <v>0</v>
      </c>
      <c r="U222" s="8">
        <v>0</v>
      </c>
      <c r="V222" s="8">
        <v>0</v>
      </c>
      <c r="W222" s="8">
        <v>0</v>
      </c>
      <c r="X222" s="8">
        <v>19</v>
      </c>
      <c r="Y222" s="8">
        <v>19</v>
      </c>
      <c r="Z222" s="8">
        <v>0</v>
      </c>
      <c r="AA222" s="8">
        <v>0</v>
      </c>
      <c r="AB222" s="8">
        <v>50</v>
      </c>
      <c r="AC222" s="1" t="str">
        <f t="shared" si="16"/>
        <v>mobile</v>
      </c>
      <c r="AD222" s="1">
        <f>IF(I222=0,CONTROL!H$13,IF(I222&lt;=CONTROL!F$12,CONTROL!H$12,IF(I222&lt;=CONTROL!F$11,CONTROL!H$11,IF(I222&lt;=CONTROL!F$10,CONTROL!H$10,CONTROL!H$9))))</f>
        <v>4805</v>
      </c>
      <c r="AE222" s="1">
        <f t="shared" si="17"/>
        <v>19</v>
      </c>
      <c r="AF222" s="19">
        <f t="shared" si="18"/>
        <v>3.9542143600416234E-3</v>
      </c>
      <c r="AG222" s="19">
        <f t="shared" si="19"/>
        <v>3.9542143600416234E-3</v>
      </c>
    </row>
    <row r="223" spans="1:33" x14ac:dyDescent="0.25">
      <c r="A223" s="7" t="s">
        <v>146</v>
      </c>
      <c r="B223" s="8">
        <v>157</v>
      </c>
      <c r="C223" s="8">
        <v>191</v>
      </c>
      <c r="D223" s="8">
        <v>434</v>
      </c>
      <c r="E223" s="9" t="s">
        <v>147</v>
      </c>
      <c r="F223" s="8">
        <v>60</v>
      </c>
      <c r="G223" s="9" t="s">
        <v>65</v>
      </c>
      <c r="H223" s="9" t="s">
        <v>65</v>
      </c>
      <c r="I223" s="8">
        <v>26</v>
      </c>
      <c r="J223" s="8">
        <v>4805</v>
      </c>
      <c r="K223" s="8">
        <v>0.12</v>
      </c>
      <c r="L223" s="8">
        <v>2</v>
      </c>
      <c r="M223" s="8">
        <v>0</v>
      </c>
      <c r="N223" s="9" t="s">
        <v>257</v>
      </c>
      <c r="O223" s="9" t="s">
        <v>619</v>
      </c>
      <c r="P223" s="9" t="s">
        <v>620</v>
      </c>
      <c r="Q223" s="9" t="s">
        <v>552</v>
      </c>
      <c r="R223" s="9" t="s">
        <v>260</v>
      </c>
      <c r="S223" s="8">
        <v>598</v>
      </c>
      <c r="T223" s="8">
        <v>0</v>
      </c>
      <c r="U223" s="8">
        <v>0</v>
      </c>
      <c r="V223" s="8">
        <v>0</v>
      </c>
      <c r="W223" s="8">
        <v>204</v>
      </c>
      <c r="X223" s="8">
        <v>394</v>
      </c>
      <c r="Y223" s="8">
        <v>598</v>
      </c>
      <c r="Z223" s="8">
        <v>0</v>
      </c>
      <c r="AA223" s="8">
        <v>0</v>
      </c>
      <c r="AB223" s="8">
        <v>50</v>
      </c>
      <c r="AC223" s="1" t="str">
        <f t="shared" si="16"/>
        <v>mobile</v>
      </c>
      <c r="AD223" s="1">
        <f>IF(I223=0,CONTROL!H$13,IF(I223&lt;=CONTROL!F$12,CONTROL!H$12,IF(I223&lt;=CONTROL!F$11,CONTROL!H$11,IF(I223&lt;=CONTROL!F$10,CONTROL!H$10,CONTROL!H$9))))</f>
        <v>4805</v>
      </c>
      <c r="AE223" s="1">
        <f t="shared" si="17"/>
        <v>598</v>
      </c>
      <c r="AF223" s="19">
        <f t="shared" si="18"/>
        <v>0.12445369406867846</v>
      </c>
      <c r="AG223" s="19">
        <f t="shared" si="19"/>
        <v>0.12445369406867846</v>
      </c>
    </row>
    <row r="224" spans="1:33" x14ac:dyDescent="0.25">
      <c r="A224" s="7" t="s">
        <v>161</v>
      </c>
      <c r="B224" s="8">
        <v>67</v>
      </c>
      <c r="C224" s="8">
        <v>-99</v>
      </c>
      <c r="D224" s="8">
        <v>169</v>
      </c>
      <c r="E224" s="9" t="s">
        <v>162</v>
      </c>
      <c r="F224" s="8">
        <v>60</v>
      </c>
      <c r="G224" s="9" t="s">
        <v>65</v>
      </c>
      <c r="H224" s="9" t="s">
        <v>65</v>
      </c>
      <c r="I224" s="8">
        <v>26</v>
      </c>
      <c r="J224" s="8">
        <v>4805</v>
      </c>
      <c r="K224" s="8">
        <v>4</v>
      </c>
      <c r="L224" s="10"/>
      <c r="M224" s="8">
        <v>4</v>
      </c>
      <c r="N224" s="9" t="s">
        <v>159</v>
      </c>
      <c r="O224" s="9" t="s">
        <v>621</v>
      </c>
      <c r="P224" s="9" t="s">
        <v>159</v>
      </c>
      <c r="Q224" s="9" t="s">
        <v>159</v>
      </c>
      <c r="R224" s="9" t="s">
        <v>159</v>
      </c>
      <c r="S224" s="8">
        <v>18146</v>
      </c>
      <c r="T224" s="8">
        <v>3461</v>
      </c>
      <c r="U224" s="8">
        <v>3686</v>
      </c>
      <c r="V224" s="8">
        <v>7147</v>
      </c>
      <c r="W224" s="8">
        <v>6707</v>
      </c>
      <c r="X224" s="8">
        <v>4292</v>
      </c>
      <c r="Y224" s="8">
        <v>10999</v>
      </c>
      <c r="Z224" s="10"/>
      <c r="AA224" s="8">
        <v>0</v>
      </c>
      <c r="AB224" s="8">
        <v>50</v>
      </c>
      <c r="AC224" s="1" t="str">
        <f t="shared" si="16"/>
        <v>hospital</v>
      </c>
      <c r="AD224" s="1">
        <f>IF(I224=0,CONTROL!H$13,IF(I224&lt;=CONTROL!F$12,CONTROL!H$12,IF(I224&lt;=CONTROL!F$11,CONTROL!H$11,IF(I224&lt;=CONTROL!F$10,CONTROL!H$10,CONTROL!H$9))))</f>
        <v>4805</v>
      </c>
      <c r="AE224" s="1">
        <f t="shared" si="17"/>
        <v>18146</v>
      </c>
      <c r="AF224" s="19">
        <f t="shared" si="18"/>
        <v>1</v>
      </c>
      <c r="AG224" s="19">
        <f t="shared" si="19"/>
        <v>4</v>
      </c>
    </row>
    <row r="225" spans="1:33" x14ac:dyDescent="0.25">
      <c r="A225" s="7" t="s">
        <v>146</v>
      </c>
      <c r="B225" s="8">
        <v>59</v>
      </c>
      <c r="C225" s="8">
        <v>77</v>
      </c>
      <c r="D225" s="8">
        <v>113</v>
      </c>
      <c r="E225" s="9" t="s">
        <v>147</v>
      </c>
      <c r="F225" s="8">
        <v>60</v>
      </c>
      <c r="G225" s="9" t="s">
        <v>65</v>
      </c>
      <c r="H225" s="9" t="s">
        <v>65</v>
      </c>
      <c r="I225" s="8">
        <v>26</v>
      </c>
      <c r="J225" s="8">
        <v>4805</v>
      </c>
      <c r="K225" s="8">
        <v>1</v>
      </c>
      <c r="L225" s="8">
        <v>1</v>
      </c>
      <c r="M225" s="8">
        <v>1</v>
      </c>
      <c r="N225" s="9" t="s">
        <v>622</v>
      </c>
      <c r="O225" s="9" t="s">
        <v>623</v>
      </c>
      <c r="P225" s="9" t="s">
        <v>567</v>
      </c>
      <c r="Q225" s="9" t="s">
        <v>552</v>
      </c>
      <c r="R225" s="9" t="s">
        <v>261</v>
      </c>
      <c r="S225" s="8">
        <v>6819</v>
      </c>
      <c r="T225" s="8">
        <v>0</v>
      </c>
      <c r="U225" s="8">
        <v>0</v>
      </c>
      <c r="V225" s="8">
        <v>0</v>
      </c>
      <c r="W225" s="8">
        <v>1286</v>
      </c>
      <c r="X225" s="8">
        <v>5533</v>
      </c>
      <c r="Y225" s="8">
        <v>6819</v>
      </c>
      <c r="Z225" s="8">
        <v>0</v>
      </c>
      <c r="AA225" s="8">
        <v>0</v>
      </c>
      <c r="AB225" s="8">
        <v>50</v>
      </c>
      <c r="AC225" s="1" t="str">
        <f t="shared" si="16"/>
        <v>freestand</v>
      </c>
      <c r="AD225" s="1">
        <f>IF(I225=0,CONTROL!H$13,IF(I225&lt;=CONTROL!F$12,CONTROL!H$12,IF(I225&lt;=CONTROL!F$11,CONTROL!H$11,IF(I225&lt;=CONTROL!F$10,CONTROL!H$10,CONTROL!H$9))))</f>
        <v>4805</v>
      </c>
      <c r="AE225" s="1">
        <f t="shared" si="17"/>
        <v>6819</v>
      </c>
      <c r="AF225" s="19">
        <f t="shared" si="18"/>
        <v>1</v>
      </c>
      <c r="AG225" s="19">
        <f t="shared" si="19"/>
        <v>1</v>
      </c>
    </row>
    <row r="226" spans="1:33" x14ac:dyDescent="0.25">
      <c r="A226" s="7" t="s">
        <v>161</v>
      </c>
      <c r="B226" s="8">
        <v>11</v>
      </c>
      <c r="C226" s="8">
        <v>-99</v>
      </c>
      <c r="D226" s="8">
        <v>7</v>
      </c>
      <c r="E226" s="9" t="s">
        <v>162</v>
      </c>
      <c r="F226" s="8">
        <v>61</v>
      </c>
      <c r="G226" s="9" t="s">
        <v>66</v>
      </c>
      <c r="H226" s="9" t="s">
        <v>66</v>
      </c>
      <c r="I226" s="8">
        <v>1</v>
      </c>
      <c r="J226" s="8">
        <v>3775</v>
      </c>
      <c r="K226" s="8">
        <v>1</v>
      </c>
      <c r="L226" s="10"/>
      <c r="M226" s="8">
        <v>1</v>
      </c>
      <c r="N226" s="9" t="s">
        <v>624</v>
      </c>
      <c r="O226" s="9" t="s">
        <v>625</v>
      </c>
      <c r="P226" s="9" t="s">
        <v>159</v>
      </c>
      <c r="Q226" s="9" t="s">
        <v>159</v>
      </c>
      <c r="R226" s="9" t="s">
        <v>159</v>
      </c>
      <c r="S226" s="8">
        <v>1529</v>
      </c>
      <c r="T226" s="8">
        <v>43</v>
      </c>
      <c r="U226" s="8">
        <v>45</v>
      </c>
      <c r="V226" s="8">
        <v>88</v>
      </c>
      <c r="W226" s="8">
        <v>430</v>
      </c>
      <c r="X226" s="8">
        <v>1011</v>
      </c>
      <c r="Y226" s="8">
        <v>1441</v>
      </c>
      <c r="Z226" s="10"/>
      <c r="AA226" s="8">
        <v>0</v>
      </c>
      <c r="AB226" s="8">
        <v>51</v>
      </c>
      <c r="AC226" s="1" t="str">
        <f t="shared" si="16"/>
        <v>hospital</v>
      </c>
      <c r="AD226" s="1">
        <f>IF(I226=0,CONTROL!H$13,IF(I226&lt;=CONTROL!F$12,CONTROL!H$12,IF(I226&lt;=CONTROL!F$11,CONTROL!H$11,IF(I226&lt;=CONTROL!F$10,CONTROL!H$10,CONTROL!H$9))))</f>
        <v>3775</v>
      </c>
      <c r="AE226" s="1">
        <f t="shared" si="17"/>
        <v>1529</v>
      </c>
      <c r="AF226" s="19">
        <f t="shared" si="18"/>
        <v>0.40503311258278146</v>
      </c>
      <c r="AG226" s="19">
        <f t="shared" si="19"/>
        <v>1</v>
      </c>
    </row>
    <row r="227" spans="1:33" x14ac:dyDescent="0.25">
      <c r="A227" s="7" t="s">
        <v>146</v>
      </c>
      <c r="B227" s="8">
        <v>156</v>
      </c>
      <c r="C227" s="8">
        <v>190</v>
      </c>
      <c r="D227" s="8">
        <v>429</v>
      </c>
      <c r="E227" s="9" t="s">
        <v>147</v>
      </c>
      <c r="F227" s="8">
        <v>62</v>
      </c>
      <c r="G227" s="9" t="s">
        <v>67</v>
      </c>
      <c r="H227" s="9" t="s">
        <v>67</v>
      </c>
      <c r="I227" s="8">
        <v>0</v>
      </c>
      <c r="J227" s="8">
        <v>1716</v>
      </c>
      <c r="K227" s="8">
        <v>0.21</v>
      </c>
      <c r="L227" s="8">
        <v>2</v>
      </c>
      <c r="M227" s="8">
        <v>0</v>
      </c>
      <c r="N227" s="9" t="s">
        <v>490</v>
      </c>
      <c r="O227" s="9" t="s">
        <v>626</v>
      </c>
      <c r="P227" s="9" t="s">
        <v>627</v>
      </c>
      <c r="Q227" s="9" t="s">
        <v>628</v>
      </c>
      <c r="R227" s="9" t="s">
        <v>492</v>
      </c>
      <c r="S227" s="8">
        <v>361</v>
      </c>
      <c r="T227" s="8">
        <v>0</v>
      </c>
      <c r="U227" s="8">
        <v>0</v>
      </c>
      <c r="V227" s="8">
        <v>0</v>
      </c>
      <c r="W227" s="8">
        <v>58</v>
      </c>
      <c r="X227" s="8">
        <v>303</v>
      </c>
      <c r="Y227" s="8">
        <v>361</v>
      </c>
      <c r="Z227" s="8">
        <v>0</v>
      </c>
      <c r="AA227" s="8">
        <v>0</v>
      </c>
      <c r="AB227" s="8">
        <v>52</v>
      </c>
      <c r="AC227" s="1" t="str">
        <f t="shared" si="16"/>
        <v>mobile</v>
      </c>
      <c r="AD227" s="1">
        <f>IF(I227=0,CONTROL!H$13,IF(I227&lt;=CONTROL!F$12,CONTROL!H$12,IF(I227&lt;=CONTROL!F$11,CONTROL!H$11,IF(I227&lt;=CONTROL!F$10,CONTROL!H$10,CONTROL!H$9))))</f>
        <v>1716</v>
      </c>
      <c r="AE227" s="1">
        <f t="shared" si="17"/>
        <v>361</v>
      </c>
      <c r="AF227" s="19">
        <f t="shared" si="18"/>
        <v>0.21037296037296038</v>
      </c>
      <c r="AG227" s="19">
        <f t="shared" si="19"/>
        <v>0.21037296037296038</v>
      </c>
    </row>
    <row r="228" spans="1:33" x14ac:dyDescent="0.25">
      <c r="A228" s="7" t="s">
        <v>146</v>
      </c>
      <c r="B228" s="8">
        <v>41</v>
      </c>
      <c r="C228" s="8">
        <v>58</v>
      </c>
      <c r="D228" s="8">
        <v>94</v>
      </c>
      <c r="E228" s="9" t="s">
        <v>147</v>
      </c>
      <c r="F228" s="8">
        <v>63</v>
      </c>
      <c r="G228" s="9" t="s">
        <v>68</v>
      </c>
      <c r="H228" s="9" t="s">
        <v>68</v>
      </c>
      <c r="I228" s="8">
        <v>5</v>
      </c>
      <c r="J228" s="8">
        <v>4805</v>
      </c>
      <c r="K228" s="8">
        <v>1</v>
      </c>
      <c r="L228" s="8">
        <v>1</v>
      </c>
      <c r="M228" s="8">
        <v>1</v>
      </c>
      <c r="N228" s="9" t="s">
        <v>629</v>
      </c>
      <c r="O228" s="9" t="s">
        <v>630</v>
      </c>
      <c r="P228" s="9" t="s">
        <v>631</v>
      </c>
      <c r="Q228" s="9" t="s">
        <v>632</v>
      </c>
      <c r="R228" s="9" t="s">
        <v>158</v>
      </c>
      <c r="S228" s="8">
        <v>5779</v>
      </c>
      <c r="T228" s="8">
        <v>0</v>
      </c>
      <c r="U228" s="8">
        <v>0</v>
      </c>
      <c r="V228" s="8">
        <v>0</v>
      </c>
      <c r="W228" s="8">
        <v>327</v>
      </c>
      <c r="X228" s="8">
        <v>5432</v>
      </c>
      <c r="Y228" s="8">
        <v>5779</v>
      </c>
      <c r="Z228" s="8">
        <v>0</v>
      </c>
      <c r="AA228" s="8">
        <v>0</v>
      </c>
      <c r="AB228" s="8">
        <v>53</v>
      </c>
      <c r="AC228" s="1" t="str">
        <f t="shared" si="16"/>
        <v>freestand</v>
      </c>
      <c r="AD228" s="1">
        <f>IF(I228=0,CONTROL!H$13,IF(I228&lt;=CONTROL!F$12,CONTROL!H$12,IF(I228&lt;=CONTROL!F$11,CONTROL!H$11,IF(I228&lt;=CONTROL!F$10,CONTROL!H$10,CONTROL!H$9))))</f>
        <v>4462</v>
      </c>
      <c r="AE228" s="17">
        <v>5779</v>
      </c>
      <c r="AF228" s="19">
        <f t="shared" si="18"/>
        <v>1</v>
      </c>
      <c r="AG228" s="19">
        <f t="shared" si="19"/>
        <v>1</v>
      </c>
    </row>
    <row r="229" spans="1:33" x14ac:dyDescent="0.25">
      <c r="A229" s="7" t="s">
        <v>161</v>
      </c>
      <c r="B229" s="8">
        <v>27</v>
      </c>
      <c r="C229" s="8">
        <v>-99</v>
      </c>
      <c r="D229" s="8">
        <v>26</v>
      </c>
      <c r="E229" s="9" t="s">
        <v>162</v>
      </c>
      <c r="F229" s="8">
        <v>63</v>
      </c>
      <c r="G229" s="9" t="s">
        <v>68</v>
      </c>
      <c r="H229" s="9" t="s">
        <v>68</v>
      </c>
      <c r="I229" s="8">
        <v>5</v>
      </c>
      <c r="J229" s="8">
        <v>4805</v>
      </c>
      <c r="K229" s="8">
        <v>3</v>
      </c>
      <c r="L229" s="10"/>
      <c r="M229" s="8">
        <v>3</v>
      </c>
      <c r="N229" s="9" t="s">
        <v>633</v>
      </c>
      <c r="O229" s="9" t="s">
        <v>634</v>
      </c>
      <c r="P229" s="9" t="s">
        <v>159</v>
      </c>
      <c r="Q229" s="9" t="s">
        <v>159</v>
      </c>
      <c r="R229" s="9" t="s">
        <v>159</v>
      </c>
      <c r="S229" s="8">
        <v>13944</v>
      </c>
      <c r="T229" s="8">
        <v>280</v>
      </c>
      <c r="U229" s="8">
        <v>2042</v>
      </c>
      <c r="V229" s="8">
        <v>2322</v>
      </c>
      <c r="W229" s="8">
        <v>1512</v>
      </c>
      <c r="X229" s="8">
        <v>10110</v>
      </c>
      <c r="Y229" s="8">
        <v>11622</v>
      </c>
      <c r="Z229" s="10"/>
      <c r="AA229" s="8">
        <v>0</v>
      </c>
      <c r="AB229" s="8">
        <v>53</v>
      </c>
      <c r="AC229" s="1" t="str">
        <f t="shared" si="16"/>
        <v>hospital</v>
      </c>
      <c r="AD229" s="1">
        <f>IF(I229=0,CONTROL!H$13,IF(I229&lt;=CONTROL!F$12,CONTROL!H$12,IF(I229&lt;=CONTROL!F$11,CONTROL!H$11,IF(I229&lt;=CONTROL!F$10,CONTROL!H$10,CONTROL!H$9))))</f>
        <v>4462</v>
      </c>
      <c r="AE229" s="1">
        <f t="shared" si="17"/>
        <v>13944</v>
      </c>
      <c r="AF229" s="19">
        <f t="shared" si="18"/>
        <v>1</v>
      </c>
      <c r="AG229" s="19">
        <f t="shared" si="19"/>
        <v>3</v>
      </c>
    </row>
    <row r="230" spans="1:33" x14ac:dyDescent="0.25">
      <c r="A230" s="7" t="s">
        <v>146</v>
      </c>
      <c r="B230" s="8">
        <v>151</v>
      </c>
      <c r="C230" s="8">
        <v>184</v>
      </c>
      <c r="D230" s="8">
        <v>418</v>
      </c>
      <c r="E230" s="9" t="s">
        <v>147</v>
      </c>
      <c r="F230" s="8">
        <v>63</v>
      </c>
      <c r="G230" s="9" t="s">
        <v>68</v>
      </c>
      <c r="H230" s="9" t="s">
        <v>68</v>
      </c>
      <c r="I230" s="8">
        <v>5</v>
      </c>
      <c r="J230" s="8">
        <v>4805</v>
      </c>
      <c r="K230" s="8">
        <v>1</v>
      </c>
      <c r="L230" s="8">
        <v>1</v>
      </c>
      <c r="M230" s="8">
        <v>1</v>
      </c>
      <c r="N230" s="9" t="s">
        <v>635</v>
      </c>
      <c r="O230" s="9" t="s">
        <v>636</v>
      </c>
      <c r="P230" s="9" t="s">
        <v>637</v>
      </c>
      <c r="Q230" s="9" t="s">
        <v>638</v>
      </c>
      <c r="R230" s="9" t="s">
        <v>639</v>
      </c>
      <c r="S230" s="8">
        <v>2281</v>
      </c>
      <c r="T230" s="8">
        <v>0</v>
      </c>
      <c r="U230" s="8">
        <v>0</v>
      </c>
      <c r="V230" s="8">
        <v>0</v>
      </c>
      <c r="W230" s="8">
        <v>661</v>
      </c>
      <c r="X230" s="8">
        <v>1620</v>
      </c>
      <c r="Y230" s="8">
        <v>2281</v>
      </c>
      <c r="Z230" s="8">
        <v>0</v>
      </c>
      <c r="AA230" s="8">
        <v>0</v>
      </c>
      <c r="AB230" s="8">
        <v>53</v>
      </c>
      <c r="AC230" s="1" t="str">
        <f t="shared" si="16"/>
        <v>freestand</v>
      </c>
      <c r="AD230" s="1">
        <f>IF(I230=0,CONTROL!H$13,IF(I230&lt;=CONTROL!F$12,CONTROL!H$12,IF(I230&lt;=CONTROL!F$11,CONTROL!H$11,IF(I230&lt;=CONTROL!F$10,CONTROL!H$10,CONTROL!H$9))))</f>
        <v>4462</v>
      </c>
      <c r="AE230" s="1">
        <f t="shared" si="17"/>
        <v>2281</v>
      </c>
      <c r="AF230" s="19">
        <f t="shared" si="18"/>
        <v>0.51120573733751684</v>
      </c>
      <c r="AG230" s="19">
        <f t="shared" si="19"/>
        <v>1</v>
      </c>
    </row>
    <row r="231" spans="1:33" x14ac:dyDescent="0.25">
      <c r="A231" s="7" t="s">
        <v>161</v>
      </c>
      <c r="B231" s="8">
        <v>98</v>
      </c>
      <c r="C231" s="8">
        <v>-99</v>
      </c>
      <c r="D231" s="8">
        <v>96</v>
      </c>
      <c r="E231" s="9" t="s">
        <v>162</v>
      </c>
      <c r="F231" s="8">
        <v>64</v>
      </c>
      <c r="G231" s="9" t="s">
        <v>69</v>
      </c>
      <c r="H231" s="9" t="s">
        <v>69</v>
      </c>
      <c r="I231" s="8">
        <v>2</v>
      </c>
      <c r="J231" s="8">
        <v>4118</v>
      </c>
      <c r="K231" s="8">
        <v>2</v>
      </c>
      <c r="L231" s="10"/>
      <c r="M231" s="8">
        <v>2</v>
      </c>
      <c r="N231" s="9" t="s">
        <v>640</v>
      </c>
      <c r="O231" s="9" t="s">
        <v>641</v>
      </c>
      <c r="P231" s="9" t="s">
        <v>159</v>
      </c>
      <c r="Q231" s="9" t="s">
        <v>159</v>
      </c>
      <c r="R231" s="9" t="s">
        <v>159</v>
      </c>
      <c r="S231" s="8">
        <v>5282</v>
      </c>
      <c r="T231" s="8">
        <v>0</v>
      </c>
      <c r="U231" s="8">
        <v>1105</v>
      </c>
      <c r="V231" s="8">
        <v>1105</v>
      </c>
      <c r="W231" s="8">
        <v>0</v>
      </c>
      <c r="X231" s="8">
        <v>4177</v>
      </c>
      <c r="Y231" s="8">
        <v>4177</v>
      </c>
      <c r="Z231" s="10"/>
      <c r="AA231" s="8">
        <v>0</v>
      </c>
      <c r="AB231" s="8">
        <v>54</v>
      </c>
      <c r="AC231" s="1" t="str">
        <f t="shared" si="16"/>
        <v>hospital</v>
      </c>
      <c r="AD231" s="1">
        <f>IF(I231=0,CONTROL!H$13,IF(I231&lt;=CONTROL!F$12,CONTROL!H$12,IF(I231&lt;=CONTROL!F$11,CONTROL!H$11,IF(I231&lt;=CONTROL!F$10,CONTROL!H$10,CONTROL!H$9))))</f>
        <v>4118</v>
      </c>
      <c r="AE231" s="1">
        <f t="shared" si="17"/>
        <v>5282</v>
      </c>
      <c r="AF231" s="19">
        <f t="shared" si="18"/>
        <v>1</v>
      </c>
      <c r="AG231" s="19">
        <f t="shared" si="19"/>
        <v>2</v>
      </c>
    </row>
    <row r="232" spans="1:33" x14ac:dyDescent="0.25">
      <c r="A232" s="7" t="s">
        <v>146</v>
      </c>
      <c r="B232" s="8">
        <v>82</v>
      </c>
      <c r="C232" s="8">
        <v>99</v>
      </c>
      <c r="D232" s="8">
        <v>154</v>
      </c>
      <c r="E232" s="9" t="s">
        <v>147</v>
      </c>
      <c r="F232" s="8">
        <v>64</v>
      </c>
      <c r="G232" s="9" t="s">
        <v>69</v>
      </c>
      <c r="H232" s="9" t="s">
        <v>69</v>
      </c>
      <c r="I232" s="8">
        <v>2</v>
      </c>
      <c r="J232" s="8">
        <v>4118</v>
      </c>
      <c r="K232" s="8">
        <v>0.2</v>
      </c>
      <c r="L232" s="8">
        <v>2</v>
      </c>
      <c r="M232" s="8">
        <v>0</v>
      </c>
      <c r="N232" s="9" t="s">
        <v>642</v>
      </c>
      <c r="O232" s="9" t="s">
        <v>643</v>
      </c>
      <c r="P232" s="9" t="s">
        <v>644</v>
      </c>
      <c r="Q232" s="9" t="s">
        <v>645</v>
      </c>
      <c r="R232" s="9" t="s">
        <v>198</v>
      </c>
      <c r="S232" s="8">
        <v>812</v>
      </c>
      <c r="T232" s="8">
        <v>0</v>
      </c>
      <c r="U232" s="8">
        <v>0</v>
      </c>
      <c r="V232" s="8">
        <v>0</v>
      </c>
      <c r="W232" s="8">
        <v>373</v>
      </c>
      <c r="X232" s="8">
        <v>439</v>
      </c>
      <c r="Y232" s="8">
        <v>812</v>
      </c>
      <c r="Z232" s="8">
        <v>0</v>
      </c>
      <c r="AA232" s="8">
        <v>0</v>
      </c>
      <c r="AB232" s="8">
        <v>54</v>
      </c>
      <c r="AC232" s="1" t="str">
        <f t="shared" si="16"/>
        <v>mobile</v>
      </c>
      <c r="AD232" s="1">
        <f>IF(I232=0,CONTROL!H$13,IF(I232&lt;=CONTROL!F$12,CONTROL!H$12,IF(I232&lt;=CONTROL!F$11,CONTROL!H$11,IF(I232&lt;=CONTROL!F$10,CONTROL!H$10,CONTROL!H$9))))</f>
        <v>4118</v>
      </c>
      <c r="AE232" s="1">
        <f t="shared" si="17"/>
        <v>812</v>
      </c>
      <c r="AF232" s="19">
        <f t="shared" si="18"/>
        <v>0.19718309859154928</v>
      </c>
      <c r="AG232" s="19">
        <f t="shared" si="19"/>
        <v>0.19718309859154928</v>
      </c>
    </row>
    <row r="233" spans="1:33" x14ac:dyDescent="0.25">
      <c r="A233" s="7" t="s">
        <v>146</v>
      </c>
      <c r="B233" s="8">
        <v>115</v>
      </c>
      <c r="C233" s="8">
        <v>134</v>
      </c>
      <c r="D233" s="8">
        <v>246</v>
      </c>
      <c r="E233" s="9" t="s">
        <v>147</v>
      </c>
      <c r="F233" s="8">
        <v>64</v>
      </c>
      <c r="G233" s="9" t="s">
        <v>69</v>
      </c>
      <c r="H233" s="9" t="s">
        <v>69</v>
      </c>
      <c r="I233" s="8">
        <v>2</v>
      </c>
      <c r="J233" s="8">
        <v>4118</v>
      </c>
      <c r="K233" s="8">
        <v>0.02</v>
      </c>
      <c r="L233" s="8">
        <v>2</v>
      </c>
      <c r="M233" s="8">
        <v>0</v>
      </c>
      <c r="N233" s="9" t="s">
        <v>152</v>
      </c>
      <c r="O233" s="9" t="s">
        <v>646</v>
      </c>
      <c r="P233" s="9" t="s">
        <v>647</v>
      </c>
      <c r="Q233" s="9" t="s">
        <v>645</v>
      </c>
      <c r="R233" s="9" t="s">
        <v>158</v>
      </c>
      <c r="S233" s="8">
        <v>77</v>
      </c>
      <c r="T233" s="8">
        <v>0</v>
      </c>
      <c r="U233" s="8">
        <v>0</v>
      </c>
      <c r="V233" s="8">
        <v>0</v>
      </c>
      <c r="W233" s="8">
        <v>0</v>
      </c>
      <c r="X233" s="8">
        <v>77</v>
      </c>
      <c r="Y233" s="8">
        <v>77</v>
      </c>
      <c r="Z233" s="8">
        <v>0</v>
      </c>
      <c r="AA233" s="8">
        <v>0</v>
      </c>
      <c r="AB233" s="8">
        <v>54</v>
      </c>
      <c r="AC233" s="1" t="str">
        <f t="shared" si="16"/>
        <v>mobile</v>
      </c>
      <c r="AD233" s="1">
        <f>IF(I233=0,CONTROL!H$13,IF(I233&lt;=CONTROL!F$12,CONTROL!H$12,IF(I233&lt;=CONTROL!F$11,CONTROL!H$11,IF(I233&lt;=CONTROL!F$10,CONTROL!H$10,CONTROL!H$9))))</f>
        <v>4118</v>
      </c>
      <c r="AE233" s="1">
        <f t="shared" si="17"/>
        <v>77</v>
      </c>
      <c r="AF233" s="19">
        <f t="shared" si="18"/>
        <v>1.8698397280233123E-2</v>
      </c>
      <c r="AG233" s="19">
        <f t="shared" si="19"/>
        <v>1.8698397280233123E-2</v>
      </c>
    </row>
    <row r="234" spans="1:33" x14ac:dyDescent="0.25">
      <c r="A234" s="7" t="s">
        <v>146</v>
      </c>
      <c r="B234" s="8">
        <v>108</v>
      </c>
      <c r="C234" s="8">
        <v>127</v>
      </c>
      <c r="D234" s="8">
        <v>224</v>
      </c>
      <c r="E234" s="9" t="s">
        <v>147</v>
      </c>
      <c r="F234" s="8">
        <v>64</v>
      </c>
      <c r="G234" s="9" t="s">
        <v>69</v>
      </c>
      <c r="H234" s="9" t="s">
        <v>69</v>
      </c>
      <c r="I234" s="8">
        <v>2</v>
      </c>
      <c r="J234" s="8">
        <v>4118</v>
      </c>
      <c r="K234" s="8">
        <v>0.02</v>
      </c>
      <c r="L234" s="8">
        <v>2</v>
      </c>
      <c r="M234" s="8">
        <v>0</v>
      </c>
      <c r="N234" s="9" t="s">
        <v>152</v>
      </c>
      <c r="O234" s="9" t="s">
        <v>646</v>
      </c>
      <c r="P234" s="9" t="s">
        <v>647</v>
      </c>
      <c r="Q234" s="9" t="s">
        <v>645</v>
      </c>
      <c r="R234" s="9" t="s">
        <v>158</v>
      </c>
      <c r="S234" s="8">
        <v>90</v>
      </c>
      <c r="T234" s="8">
        <v>0</v>
      </c>
      <c r="U234" s="8">
        <v>0</v>
      </c>
      <c r="V234" s="8">
        <v>0</v>
      </c>
      <c r="W234" s="8">
        <v>0</v>
      </c>
      <c r="X234" s="8">
        <v>90</v>
      </c>
      <c r="Y234" s="8">
        <v>90</v>
      </c>
      <c r="Z234" s="8">
        <v>0</v>
      </c>
      <c r="AA234" s="8">
        <v>0</v>
      </c>
      <c r="AB234" s="8">
        <v>54</v>
      </c>
      <c r="AC234" s="1" t="str">
        <f t="shared" si="16"/>
        <v>mobile</v>
      </c>
      <c r="AD234" s="1">
        <f>IF(I234=0,CONTROL!H$13,IF(I234&lt;=CONTROL!F$12,CONTROL!H$12,IF(I234&lt;=CONTROL!F$11,CONTROL!H$11,IF(I234&lt;=CONTROL!F$10,CONTROL!H$10,CONTROL!H$9))))</f>
        <v>4118</v>
      </c>
      <c r="AE234" s="1">
        <f t="shared" si="17"/>
        <v>90</v>
      </c>
      <c r="AF234" s="19">
        <f t="shared" si="18"/>
        <v>2.1855269548324428E-2</v>
      </c>
      <c r="AG234" s="19">
        <f t="shared" si="19"/>
        <v>2.1855269548324428E-2</v>
      </c>
    </row>
    <row r="235" spans="1:33" x14ac:dyDescent="0.25">
      <c r="A235" s="7" t="s">
        <v>146</v>
      </c>
      <c r="B235" s="8">
        <v>44</v>
      </c>
      <c r="C235" s="8">
        <v>61</v>
      </c>
      <c r="D235" s="8">
        <v>97</v>
      </c>
      <c r="E235" s="9" t="s">
        <v>147</v>
      </c>
      <c r="F235" s="8">
        <v>65</v>
      </c>
      <c r="G235" s="9" t="s">
        <v>70</v>
      </c>
      <c r="H235" s="9" t="s">
        <v>70</v>
      </c>
      <c r="I235" s="8">
        <v>6</v>
      </c>
      <c r="J235" s="8">
        <v>4805</v>
      </c>
      <c r="K235" s="8">
        <v>1</v>
      </c>
      <c r="L235" s="8">
        <v>1</v>
      </c>
      <c r="M235" s="8">
        <v>1</v>
      </c>
      <c r="N235" s="9" t="s">
        <v>648</v>
      </c>
      <c r="O235" s="9" t="s">
        <v>649</v>
      </c>
      <c r="P235" s="9" t="s">
        <v>650</v>
      </c>
      <c r="Q235" s="9" t="s">
        <v>651</v>
      </c>
      <c r="R235" s="9" t="s">
        <v>649</v>
      </c>
      <c r="S235" s="8">
        <v>5140</v>
      </c>
      <c r="T235" s="8">
        <v>0</v>
      </c>
      <c r="U235" s="8">
        <v>0</v>
      </c>
      <c r="V235" s="8">
        <v>0</v>
      </c>
      <c r="W235" s="8">
        <v>398</v>
      </c>
      <c r="X235" s="8">
        <v>4772</v>
      </c>
      <c r="Y235" s="8">
        <v>5140</v>
      </c>
      <c r="Z235" s="8">
        <v>0</v>
      </c>
      <c r="AA235" s="8">
        <v>0</v>
      </c>
      <c r="AB235" s="8">
        <v>55</v>
      </c>
      <c r="AC235" s="1" t="str">
        <f t="shared" si="16"/>
        <v>freestand</v>
      </c>
      <c r="AD235" s="1">
        <f>IF(I235=0,CONTROL!H$13,IF(I235&lt;=CONTROL!F$12,CONTROL!H$12,IF(I235&lt;=CONTROL!F$11,CONTROL!H$11,IF(I235&lt;=CONTROL!F$10,CONTROL!H$10,CONTROL!H$9))))</f>
        <v>4805</v>
      </c>
      <c r="AE235" s="17">
        <v>5140</v>
      </c>
      <c r="AF235" s="19">
        <f t="shared" si="18"/>
        <v>1</v>
      </c>
      <c r="AG235" s="19">
        <f t="shared" si="19"/>
        <v>1</v>
      </c>
    </row>
    <row r="236" spans="1:33" x14ac:dyDescent="0.25">
      <c r="A236" s="7" t="s">
        <v>161</v>
      </c>
      <c r="B236" s="8">
        <v>100</v>
      </c>
      <c r="C236" s="8">
        <v>-99</v>
      </c>
      <c r="D236" s="8">
        <v>140</v>
      </c>
      <c r="E236" s="9" t="s">
        <v>165</v>
      </c>
      <c r="F236" s="8">
        <v>65</v>
      </c>
      <c r="G236" s="9" t="s">
        <v>70</v>
      </c>
      <c r="H236" s="9" t="s">
        <v>70</v>
      </c>
      <c r="I236" s="8">
        <v>6</v>
      </c>
      <c r="J236" s="8">
        <v>4805</v>
      </c>
      <c r="K236" s="8">
        <v>0.2</v>
      </c>
      <c r="L236" s="8">
        <v>2</v>
      </c>
      <c r="M236" s="8">
        <v>0</v>
      </c>
      <c r="N236" s="9" t="s">
        <v>652</v>
      </c>
      <c r="O236" s="9" t="s">
        <v>653</v>
      </c>
      <c r="P236" s="9" t="s">
        <v>159</v>
      </c>
      <c r="Q236" s="9" t="s">
        <v>159</v>
      </c>
      <c r="R236" s="9" t="s">
        <v>159</v>
      </c>
      <c r="S236" s="8">
        <v>977</v>
      </c>
      <c r="T236" s="8">
        <v>0</v>
      </c>
      <c r="U236" s="8">
        <v>0</v>
      </c>
      <c r="V236" s="8">
        <v>0</v>
      </c>
      <c r="W236" s="8">
        <v>496</v>
      </c>
      <c r="X236" s="8">
        <v>481</v>
      </c>
      <c r="Y236" s="8">
        <v>977</v>
      </c>
      <c r="Z236" s="8">
        <v>0</v>
      </c>
      <c r="AA236" s="8">
        <v>0</v>
      </c>
      <c r="AB236" s="8">
        <v>55</v>
      </c>
      <c r="AC236" s="1" t="str">
        <f t="shared" si="16"/>
        <v>mobile</v>
      </c>
      <c r="AD236" s="1">
        <f>IF(I236=0,CONTROL!H$13,IF(I236&lt;=CONTROL!F$12,CONTROL!H$12,IF(I236&lt;=CONTROL!F$11,CONTROL!H$11,IF(I236&lt;=CONTROL!F$10,CONTROL!H$10,CONTROL!H$9))))</f>
        <v>4805</v>
      </c>
      <c r="AE236" s="1">
        <f t="shared" si="17"/>
        <v>977</v>
      </c>
      <c r="AF236" s="19">
        <f t="shared" si="18"/>
        <v>0.20332986472424558</v>
      </c>
      <c r="AG236" s="19">
        <f t="shared" si="19"/>
        <v>0.20332986472424558</v>
      </c>
    </row>
    <row r="237" spans="1:33" x14ac:dyDescent="0.25">
      <c r="A237" s="7" t="s">
        <v>161</v>
      </c>
      <c r="B237" s="8">
        <v>100</v>
      </c>
      <c r="C237" s="8">
        <v>-99</v>
      </c>
      <c r="D237" s="8">
        <v>138</v>
      </c>
      <c r="E237" s="9" t="s">
        <v>165</v>
      </c>
      <c r="F237" s="8">
        <v>65</v>
      </c>
      <c r="G237" s="9" t="s">
        <v>70</v>
      </c>
      <c r="H237" s="9" t="s">
        <v>70</v>
      </c>
      <c r="I237" s="8">
        <v>6</v>
      </c>
      <c r="J237" s="8">
        <v>4805</v>
      </c>
      <c r="K237" s="8">
        <v>0.2</v>
      </c>
      <c r="L237" s="8">
        <v>2</v>
      </c>
      <c r="M237" s="8">
        <v>0</v>
      </c>
      <c r="N237" s="9" t="s">
        <v>159</v>
      </c>
      <c r="O237" s="9" t="s">
        <v>654</v>
      </c>
      <c r="P237" s="9" t="s">
        <v>159</v>
      </c>
      <c r="Q237" s="9" t="s">
        <v>159</v>
      </c>
      <c r="R237" s="9" t="s">
        <v>159</v>
      </c>
      <c r="S237" s="8">
        <v>980</v>
      </c>
      <c r="T237" s="8">
        <v>0</v>
      </c>
      <c r="U237" s="8">
        <v>0</v>
      </c>
      <c r="V237" s="8">
        <v>0</v>
      </c>
      <c r="W237" s="8">
        <v>532</v>
      </c>
      <c r="X237" s="8">
        <v>448</v>
      </c>
      <c r="Y237" s="8">
        <v>980</v>
      </c>
      <c r="Z237" s="8">
        <v>0</v>
      </c>
      <c r="AA237" s="8">
        <v>0</v>
      </c>
      <c r="AB237" s="8">
        <v>55</v>
      </c>
      <c r="AC237" s="1" t="str">
        <f t="shared" si="16"/>
        <v>mobile</v>
      </c>
      <c r="AD237" s="1">
        <f>IF(I237=0,CONTROL!H$13,IF(I237&lt;=CONTROL!F$12,CONTROL!H$12,IF(I237&lt;=CONTROL!F$11,CONTROL!H$11,IF(I237&lt;=CONTROL!F$10,CONTROL!H$10,CONTROL!H$9))))</f>
        <v>4805</v>
      </c>
      <c r="AE237" s="1">
        <f t="shared" si="17"/>
        <v>980</v>
      </c>
      <c r="AF237" s="19">
        <f t="shared" si="18"/>
        <v>0.20395421436004163</v>
      </c>
      <c r="AG237" s="19">
        <f t="shared" si="19"/>
        <v>0.20395421436004163</v>
      </c>
    </row>
    <row r="238" spans="1:33" x14ac:dyDescent="0.25">
      <c r="A238" s="7" t="s">
        <v>161</v>
      </c>
      <c r="B238" s="8">
        <v>100</v>
      </c>
      <c r="C238" s="8">
        <v>-99</v>
      </c>
      <c r="D238" s="8">
        <v>267</v>
      </c>
      <c r="E238" s="9" t="s">
        <v>165</v>
      </c>
      <c r="F238" s="8">
        <v>65</v>
      </c>
      <c r="G238" s="9" t="s">
        <v>70</v>
      </c>
      <c r="H238" s="9" t="s">
        <v>70</v>
      </c>
      <c r="I238" s="8">
        <v>6</v>
      </c>
      <c r="J238" s="8">
        <v>4805</v>
      </c>
      <c r="K238" s="8">
        <v>0.36</v>
      </c>
      <c r="L238" s="8">
        <v>2</v>
      </c>
      <c r="M238" s="8">
        <v>0</v>
      </c>
      <c r="N238" s="9" t="s">
        <v>159</v>
      </c>
      <c r="O238" s="9" t="s">
        <v>655</v>
      </c>
      <c r="P238" s="9" t="s">
        <v>159</v>
      </c>
      <c r="Q238" s="9" t="s">
        <v>159</v>
      </c>
      <c r="R238" s="9" t="s">
        <v>159</v>
      </c>
      <c r="S238" s="8">
        <v>1739</v>
      </c>
      <c r="T238" s="8">
        <v>0</v>
      </c>
      <c r="U238" s="8">
        <v>0</v>
      </c>
      <c r="V238" s="8">
        <v>0</v>
      </c>
      <c r="W238" s="8">
        <v>940</v>
      </c>
      <c r="X238" s="8">
        <v>799</v>
      </c>
      <c r="Y238" s="8">
        <v>1739</v>
      </c>
      <c r="Z238" s="8">
        <v>0</v>
      </c>
      <c r="AA238" s="8">
        <v>0</v>
      </c>
      <c r="AB238" s="8">
        <v>55</v>
      </c>
      <c r="AC238" s="1" t="str">
        <f t="shared" si="16"/>
        <v>mobile</v>
      </c>
      <c r="AD238" s="1">
        <f>IF(I238=0,CONTROL!H$13,IF(I238&lt;=CONTROL!F$12,CONTROL!H$12,IF(I238&lt;=CONTROL!F$11,CONTROL!H$11,IF(I238&lt;=CONTROL!F$10,CONTROL!H$10,CONTROL!H$9))))</f>
        <v>4805</v>
      </c>
      <c r="AE238" s="1">
        <f t="shared" si="17"/>
        <v>1739</v>
      </c>
      <c r="AF238" s="19">
        <f t="shared" si="18"/>
        <v>0.36191467221644119</v>
      </c>
      <c r="AG238" s="19">
        <f t="shared" si="19"/>
        <v>0.36191467221644119</v>
      </c>
    </row>
    <row r="239" spans="1:33" x14ac:dyDescent="0.25">
      <c r="A239" s="7" t="s">
        <v>161</v>
      </c>
      <c r="B239" s="8">
        <v>100</v>
      </c>
      <c r="C239" s="8">
        <v>-99</v>
      </c>
      <c r="D239" s="8">
        <v>135</v>
      </c>
      <c r="E239" s="9" t="s">
        <v>162</v>
      </c>
      <c r="F239" s="8">
        <v>65</v>
      </c>
      <c r="G239" s="9" t="s">
        <v>70</v>
      </c>
      <c r="H239" s="9" t="s">
        <v>70</v>
      </c>
      <c r="I239" s="8">
        <v>6</v>
      </c>
      <c r="J239" s="8">
        <v>4805</v>
      </c>
      <c r="K239" s="8">
        <v>1</v>
      </c>
      <c r="L239" s="10"/>
      <c r="M239" s="8">
        <v>1</v>
      </c>
      <c r="N239" s="9" t="s">
        <v>159</v>
      </c>
      <c r="O239" s="9" t="s">
        <v>656</v>
      </c>
      <c r="P239" s="9" t="s">
        <v>159</v>
      </c>
      <c r="Q239" s="9" t="s">
        <v>159</v>
      </c>
      <c r="R239" s="9" t="s">
        <v>159</v>
      </c>
      <c r="S239" s="8">
        <v>5344</v>
      </c>
      <c r="T239" s="8">
        <v>16</v>
      </c>
      <c r="U239" s="8">
        <v>25</v>
      </c>
      <c r="V239" s="8">
        <v>41</v>
      </c>
      <c r="W239" s="8">
        <v>2584</v>
      </c>
      <c r="X239" s="8">
        <v>2719</v>
      </c>
      <c r="Y239" s="8">
        <v>5303</v>
      </c>
      <c r="Z239" s="10"/>
      <c r="AA239" s="8">
        <v>0</v>
      </c>
      <c r="AB239" s="8">
        <v>55</v>
      </c>
      <c r="AC239" s="1" t="str">
        <f t="shared" si="16"/>
        <v>hospital</v>
      </c>
      <c r="AD239" s="1">
        <f>IF(I239=0,CONTROL!H$13,IF(I239&lt;=CONTROL!F$12,CONTROL!H$12,IF(I239&lt;=CONTROL!F$11,CONTROL!H$11,IF(I239&lt;=CONTROL!F$10,CONTROL!H$10,CONTROL!H$9))))</f>
        <v>4805</v>
      </c>
      <c r="AE239" s="1">
        <f t="shared" si="17"/>
        <v>5344</v>
      </c>
      <c r="AF239" s="19">
        <f t="shared" si="18"/>
        <v>1</v>
      </c>
      <c r="AG239" s="19">
        <f t="shared" si="19"/>
        <v>1</v>
      </c>
    </row>
    <row r="240" spans="1:33" x14ac:dyDescent="0.25">
      <c r="A240" s="7" t="s">
        <v>161</v>
      </c>
      <c r="B240" s="8">
        <v>100</v>
      </c>
      <c r="C240" s="8">
        <v>-99</v>
      </c>
      <c r="D240" s="8">
        <v>134</v>
      </c>
      <c r="E240" s="9" t="s">
        <v>162</v>
      </c>
      <c r="F240" s="8">
        <v>65</v>
      </c>
      <c r="G240" s="9" t="s">
        <v>70</v>
      </c>
      <c r="H240" s="9" t="s">
        <v>70</v>
      </c>
      <c r="I240" s="8">
        <v>6</v>
      </c>
      <c r="J240" s="8">
        <v>4805</v>
      </c>
      <c r="K240" s="8">
        <v>2</v>
      </c>
      <c r="L240" s="10"/>
      <c r="M240" s="8">
        <v>2</v>
      </c>
      <c r="N240" s="9" t="s">
        <v>159</v>
      </c>
      <c r="O240" s="9" t="s">
        <v>657</v>
      </c>
      <c r="P240" s="9" t="s">
        <v>159</v>
      </c>
      <c r="Q240" s="9" t="s">
        <v>159</v>
      </c>
      <c r="R240" s="9" t="s">
        <v>159</v>
      </c>
      <c r="S240" s="8">
        <v>8761</v>
      </c>
      <c r="T240" s="8">
        <v>1940</v>
      </c>
      <c r="U240" s="8">
        <v>3301</v>
      </c>
      <c r="V240" s="8">
        <v>5241</v>
      </c>
      <c r="W240" s="8">
        <v>1749</v>
      </c>
      <c r="X240" s="8">
        <v>1771</v>
      </c>
      <c r="Y240" s="8">
        <v>3520</v>
      </c>
      <c r="Z240" s="10"/>
      <c r="AA240" s="8">
        <v>0</v>
      </c>
      <c r="AB240" s="8">
        <v>55</v>
      </c>
      <c r="AC240" s="1" t="str">
        <f t="shared" si="16"/>
        <v>hospital</v>
      </c>
      <c r="AD240" s="1">
        <f>IF(I240=0,CONTROL!H$13,IF(I240&lt;=CONTROL!F$12,CONTROL!H$12,IF(I240&lt;=CONTROL!F$11,CONTROL!H$11,IF(I240&lt;=CONTROL!F$10,CONTROL!H$10,CONTROL!H$9))))</f>
        <v>4805</v>
      </c>
      <c r="AE240" s="1">
        <f t="shared" si="17"/>
        <v>8761</v>
      </c>
      <c r="AF240" s="19">
        <f t="shared" si="18"/>
        <v>1</v>
      </c>
      <c r="AG240" s="19">
        <f t="shared" si="19"/>
        <v>2</v>
      </c>
    </row>
    <row r="241" spans="1:33" x14ac:dyDescent="0.25">
      <c r="A241" s="7" t="s">
        <v>146</v>
      </c>
      <c r="B241" s="8">
        <v>86</v>
      </c>
      <c r="C241" s="8">
        <v>104</v>
      </c>
      <c r="D241" s="8">
        <v>159</v>
      </c>
      <c r="E241" s="9" t="s">
        <v>147</v>
      </c>
      <c r="F241" s="8">
        <v>65</v>
      </c>
      <c r="G241" s="9" t="s">
        <v>70</v>
      </c>
      <c r="H241" s="9" t="s">
        <v>70</v>
      </c>
      <c r="I241" s="8">
        <v>6</v>
      </c>
      <c r="J241" s="8">
        <v>4805</v>
      </c>
      <c r="K241" s="8">
        <v>0.41</v>
      </c>
      <c r="L241" s="8">
        <v>2</v>
      </c>
      <c r="M241" s="8">
        <v>0</v>
      </c>
      <c r="N241" s="9" t="s">
        <v>152</v>
      </c>
      <c r="O241" s="9" t="s">
        <v>149</v>
      </c>
      <c r="P241" s="9" t="s">
        <v>658</v>
      </c>
      <c r="Q241" s="9" t="s">
        <v>651</v>
      </c>
      <c r="R241" s="9" t="s">
        <v>198</v>
      </c>
      <c r="S241" s="8">
        <v>1970</v>
      </c>
      <c r="T241" s="8">
        <v>0</v>
      </c>
      <c r="U241" s="8">
        <v>0</v>
      </c>
      <c r="V241" s="8">
        <v>0</v>
      </c>
      <c r="W241" s="8">
        <v>125</v>
      </c>
      <c r="X241" s="8">
        <v>1845</v>
      </c>
      <c r="Y241" s="8">
        <v>1970</v>
      </c>
      <c r="Z241" s="8">
        <v>0</v>
      </c>
      <c r="AA241" s="8">
        <v>0</v>
      </c>
      <c r="AB241" s="8">
        <v>55</v>
      </c>
      <c r="AC241" s="1" t="str">
        <f t="shared" si="16"/>
        <v>mobile</v>
      </c>
      <c r="AD241" s="1">
        <f>IF(I241=0,CONTROL!H$13,IF(I241&lt;=CONTROL!F$12,CONTROL!H$12,IF(I241&lt;=CONTROL!F$11,CONTROL!H$11,IF(I241&lt;=CONTROL!F$10,CONTROL!H$10,CONTROL!H$9))))</f>
        <v>4805</v>
      </c>
      <c r="AE241" s="1">
        <f t="shared" si="17"/>
        <v>1970</v>
      </c>
      <c r="AF241" s="19">
        <f t="shared" si="18"/>
        <v>0.40998959417273673</v>
      </c>
      <c r="AG241" s="19">
        <f t="shared" si="19"/>
        <v>0.40998959417273673</v>
      </c>
    </row>
    <row r="242" spans="1:33" x14ac:dyDescent="0.25">
      <c r="A242" s="7" t="s">
        <v>146</v>
      </c>
      <c r="B242" s="8">
        <v>83</v>
      </c>
      <c r="C242" s="8">
        <v>100</v>
      </c>
      <c r="D242" s="8">
        <v>155</v>
      </c>
      <c r="E242" s="9" t="s">
        <v>147</v>
      </c>
      <c r="F242" s="8">
        <v>65</v>
      </c>
      <c r="G242" s="9" t="s">
        <v>70</v>
      </c>
      <c r="H242" s="9" t="s">
        <v>70</v>
      </c>
      <c r="I242" s="8">
        <v>6</v>
      </c>
      <c r="J242" s="8">
        <v>4805</v>
      </c>
      <c r="K242" s="8">
        <v>0.54</v>
      </c>
      <c r="L242" s="8">
        <v>2</v>
      </c>
      <c r="M242" s="8">
        <v>0</v>
      </c>
      <c r="N242" s="9" t="s">
        <v>642</v>
      </c>
      <c r="O242" s="9" t="s">
        <v>659</v>
      </c>
      <c r="P242" s="9" t="s">
        <v>660</v>
      </c>
      <c r="Q242" s="9" t="s">
        <v>651</v>
      </c>
      <c r="R242" s="9" t="s">
        <v>198</v>
      </c>
      <c r="S242" s="8">
        <v>2592</v>
      </c>
      <c r="T242" s="8">
        <v>0</v>
      </c>
      <c r="U242" s="8">
        <v>0</v>
      </c>
      <c r="V242" s="8">
        <v>0</v>
      </c>
      <c r="W242" s="8">
        <v>623</v>
      </c>
      <c r="X242" s="8">
        <v>1969</v>
      </c>
      <c r="Y242" s="8">
        <v>2592</v>
      </c>
      <c r="Z242" s="8">
        <v>0</v>
      </c>
      <c r="AA242" s="8">
        <v>0</v>
      </c>
      <c r="AB242" s="8">
        <v>55</v>
      </c>
      <c r="AC242" s="1" t="str">
        <f t="shared" si="16"/>
        <v>mobile</v>
      </c>
      <c r="AD242" s="1">
        <f>IF(I242=0,CONTROL!H$13,IF(I242&lt;=CONTROL!F$12,CONTROL!H$12,IF(I242&lt;=CONTROL!F$11,CONTROL!H$11,IF(I242&lt;=CONTROL!F$10,CONTROL!H$10,CONTROL!H$9))))</f>
        <v>4805</v>
      </c>
      <c r="AE242" s="1">
        <f t="shared" si="17"/>
        <v>2592</v>
      </c>
      <c r="AF242" s="19">
        <f t="shared" si="18"/>
        <v>0.53943808532778359</v>
      </c>
      <c r="AG242" s="19">
        <f t="shared" si="19"/>
        <v>0.53943808532778359</v>
      </c>
    </row>
    <row r="243" spans="1:33" x14ac:dyDescent="0.25">
      <c r="A243" s="7" t="s">
        <v>146</v>
      </c>
      <c r="B243" s="8">
        <v>69</v>
      </c>
      <c r="C243" s="8">
        <v>87</v>
      </c>
      <c r="D243" s="8">
        <v>123</v>
      </c>
      <c r="E243" s="9" t="s">
        <v>147</v>
      </c>
      <c r="F243" s="8">
        <v>65</v>
      </c>
      <c r="G243" s="9" t="s">
        <v>70</v>
      </c>
      <c r="H243" s="9" t="s">
        <v>70</v>
      </c>
      <c r="I243" s="8">
        <v>6</v>
      </c>
      <c r="J243" s="8">
        <v>4805</v>
      </c>
      <c r="K243" s="8">
        <v>1</v>
      </c>
      <c r="L243" s="8">
        <v>1</v>
      </c>
      <c r="M243" s="8">
        <v>1</v>
      </c>
      <c r="N243" s="9" t="s">
        <v>661</v>
      </c>
      <c r="O243" s="9" t="s">
        <v>662</v>
      </c>
      <c r="P243" s="9" t="s">
        <v>663</v>
      </c>
      <c r="Q243" s="9" t="s">
        <v>651</v>
      </c>
      <c r="R243" s="9" t="s">
        <v>664</v>
      </c>
      <c r="S243" s="8">
        <v>4039</v>
      </c>
      <c r="T243" s="8">
        <v>0</v>
      </c>
      <c r="U243" s="8">
        <v>0</v>
      </c>
      <c r="V243" s="8">
        <v>0</v>
      </c>
      <c r="W243" s="8">
        <v>1466</v>
      </c>
      <c r="X243" s="8">
        <v>2573</v>
      </c>
      <c r="Y243" s="8">
        <v>4039</v>
      </c>
      <c r="Z243" s="8">
        <v>0</v>
      </c>
      <c r="AA243" s="8">
        <v>0</v>
      </c>
      <c r="AB243" s="8">
        <v>55</v>
      </c>
      <c r="AC243" s="1" t="str">
        <f t="shared" si="16"/>
        <v>freestand</v>
      </c>
      <c r="AD243" s="1">
        <f>IF(I243=0,CONTROL!H$13,IF(I243&lt;=CONTROL!F$12,CONTROL!H$12,IF(I243&lt;=CONTROL!F$11,CONTROL!H$11,IF(I243&lt;=CONTROL!F$10,CONTROL!H$10,CONTROL!H$9))))</f>
        <v>4805</v>
      </c>
      <c r="AE243" s="1">
        <f t="shared" si="17"/>
        <v>4039</v>
      </c>
      <c r="AF243" s="19">
        <f t="shared" si="18"/>
        <v>0.84058272632674302</v>
      </c>
      <c r="AG243" s="19">
        <f t="shared" si="19"/>
        <v>1</v>
      </c>
    </row>
    <row r="244" spans="1:33" x14ac:dyDescent="0.25">
      <c r="A244" s="7" t="s">
        <v>146</v>
      </c>
      <c r="B244" s="8">
        <v>115</v>
      </c>
      <c r="C244" s="8">
        <v>134</v>
      </c>
      <c r="D244" s="8">
        <v>247</v>
      </c>
      <c r="E244" s="9" t="s">
        <v>147</v>
      </c>
      <c r="F244" s="8">
        <v>65</v>
      </c>
      <c r="G244" s="9" t="s">
        <v>70</v>
      </c>
      <c r="H244" s="9" t="s">
        <v>70</v>
      </c>
      <c r="I244" s="8">
        <v>6</v>
      </c>
      <c r="J244" s="8">
        <v>4805</v>
      </c>
      <c r="K244" s="8">
        <v>0.11</v>
      </c>
      <c r="L244" s="8">
        <v>2</v>
      </c>
      <c r="M244" s="8">
        <v>0</v>
      </c>
      <c r="N244" s="9" t="s">
        <v>152</v>
      </c>
      <c r="O244" s="9" t="s">
        <v>665</v>
      </c>
      <c r="P244" s="9" t="s">
        <v>666</v>
      </c>
      <c r="Q244" s="9" t="s">
        <v>651</v>
      </c>
      <c r="R244" s="9" t="s">
        <v>158</v>
      </c>
      <c r="S244" s="8">
        <v>531</v>
      </c>
      <c r="T244" s="8">
        <v>0</v>
      </c>
      <c r="U244" s="8">
        <v>0</v>
      </c>
      <c r="V244" s="8">
        <v>0</v>
      </c>
      <c r="W244" s="8">
        <v>278</v>
      </c>
      <c r="X244" s="8">
        <v>253</v>
      </c>
      <c r="Y244" s="8">
        <v>531</v>
      </c>
      <c r="Z244" s="8">
        <v>0</v>
      </c>
      <c r="AA244" s="8">
        <v>0</v>
      </c>
      <c r="AB244" s="8">
        <v>55</v>
      </c>
      <c r="AC244" s="1" t="str">
        <f t="shared" si="16"/>
        <v>mobile</v>
      </c>
      <c r="AD244" s="1">
        <f>IF(I244=0,CONTROL!H$13,IF(I244&lt;=CONTROL!F$12,CONTROL!H$12,IF(I244&lt;=CONTROL!F$11,CONTROL!H$11,IF(I244&lt;=CONTROL!F$10,CONTROL!H$10,CONTROL!H$9))))</f>
        <v>4805</v>
      </c>
      <c r="AE244" s="1">
        <f t="shared" si="17"/>
        <v>531</v>
      </c>
      <c r="AF244" s="19">
        <f t="shared" si="18"/>
        <v>0.1105098855359001</v>
      </c>
      <c r="AG244" s="19">
        <f t="shared" si="19"/>
        <v>0.1105098855359001</v>
      </c>
    </row>
    <row r="245" spans="1:33" x14ac:dyDescent="0.25">
      <c r="A245" s="7" t="s">
        <v>161</v>
      </c>
      <c r="B245" s="8">
        <v>100</v>
      </c>
      <c r="C245" s="8">
        <v>-99</v>
      </c>
      <c r="D245" s="8">
        <v>136</v>
      </c>
      <c r="E245" s="9" t="s">
        <v>162</v>
      </c>
      <c r="F245" s="8">
        <v>65</v>
      </c>
      <c r="G245" s="9" t="s">
        <v>70</v>
      </c>
      <c r="H245" s="9" t="s">
        <v>70</v>
      </c>
      <c r="I245" s="8">
        <v>6</v>
      </c>
      <c r="J245" s="8">
        <v>4805</v>
      </c>
      <c r="K245" s="8">
        <v>1</v>
      </c>
      <c r="L245" s="10"/>
      <c r="M245" s="8">
        <v>1</v>
      </c>
      <c r="N245" s="9" t="s">
        <v>159</v>
      </c>
      <c r="O245" s="9" t="s">
        <v>667</v>
      </c>
      <c r="P245" s="9" t="s">
        <v>159</v>
      </c>
      <c r="Q245" s="9" t="s">
        <v>159</v>
      </c>
      <c r="R245" s="9" t="s">
        <v>159</v>
      </c>
      <c r="S245" s="8">
        <v>2173</v>
      </c>
      <c r="T245" s="8">
        <v>0</v>
      </c>
      <c r="U245" s="8">
        <v>0</v>
      </c>
      <c r="V245" s="8">
        <v>0</v>
      </c>
      <c r="W245" s="8">
        <v>1021</v>
      </c>
      <c r="X245" s="8">
        <v>1152</v>
      </c>
      <c r="Y245" s="8">
        <v>2173</v>
      </c>
      <c r="Z245" s="10"/>
      <c r="AA245" s="8">
        <v>0</v>
      </c>
      <c r="AB245" s="8">
        <v>55</v>
      </c>
      <c r="AC245" s="1" t="str">
        <f t="shared" si="16"/>
        <v>hospital</v>
      </c>
      <c r="AD245" s="1">
        <f>IF(I245=0,CONTROL!H$13,IF(I245&lt;=CONTROL!F$12,CONTROL!H$12,IF(I245&lt;=CONTROL!F$11,CONTROL!H$11,IF(I245&lt;=CONTROL!F$10,CONTROL!H$10,CONTROL!H$9))))</f>
        <v>4805</v>
      </c>
      <c r="AE245" s="1">
        <f t="shared" si="17"/>
        <v>2173</v>
      </c>
      <c r="AF245" s="19">
        <f t="shared" si="18"/>
        <v>0.45223725286160249</v>
      </c>
      <c r="AG245" s="19">
        <f t="shared" si="19"/>
        <v>1</v>
      </c>
    </row>
    <row r="246" spans="1:33" x14ac:dyDescent="0.25">
      <c r="A246" s="7" t="s">
        <v>146</v>
      </c>
      <c r="B246" s="8">
        <v>87</v>
      </c>
      <c r="C246" s="8">
        <v>105</v>
      </c>
      <c r="D246" s="8">
        <v>162</v>
      </c>
      <c r="E246" s="9" t="s">
        <v>147</v>
      </c>
      <c r="F246" s="8">
        <v>65</v>
      </c>
      <c r="G246" s="9" t="s">
        <v>70</v>
      </c>
      <c r="H246" s="9" t="s">
        <v>70</v>
      </c>
      <c r="I246" s="8">
        <v>6</v>
      </c>
      <c r="J246" s="8">
        <v>4805</v>
      </c>
      <c r="K246" s="8">
        <v>0.69</v>
      </c>
      <c r="L246" s="8">
        <v>2</v>
      </c>
      <c r="M246" s="8">
        <v>0</v>
      </c>
      <c r="N246" s="9" t="s">
        <v>668</v>
      </c>
      <c r="O246" s="9" t="s">
        <v>659</v>
      </c>
      <c r="P246" s="9" t="s">
        <v>660</v>
      </c>
      <c r="Q246" s="9" t="s">
        <v>651</v>
      </c>
      <c r="R246" s="9" t="s">
        <v>669</v>
      </c>
      <c r="S246" s="8">
        <v>3338</v>
      </c>
      <c r="T246" s="8">
        <v>0</v>
      </c>
      <c r="U246" s="8">
        <v>0</v>
      </c>
      <c r="V246" s="8">
        <v>0</v>
      </c>
      <c r="W246" s="8">
        <v>1822</v>
      </c>
      <c r="X246" s="8">
        <v>1516</v>
      </c>
      <c r="Y246" s="8">
        <v>3338</v>
      </c>
      <c r="Z246" s="8">
        <v>0</v>
      </c>
      <c r="AA246" s="8">
        <v>0</v>
      </c>
      <c r="AB246" s="8">
        <v>55</v>
      </c>
      <c r="AC246" s="1" t="str">
        <f t="shared" si="16"/>
        <v>mobile</v>
      </c>
      <c r="AD246" s="1">
        <f>IF(I246=0,CONTROL!H$13,IF(I246&lt;=CONTROL!F$12,CONTROL!H$12,IF(I246&lt;=CONTROL!F$11,CONTROL!H$11,IF(I246&lt;=CONTROL!F$10,CONTROL!H$10,CONTROL!H$9))))</f>
        <v>4805</v>
      </c>
      <c r="AE246" s="1">
        <f t="shared" si="17"/>
        <v>3338</v>
      </c>
      <c r="AF246" s="19">
        <f t="shared" si="18"/>
        <v>0.69469302809573363</v>
      </c>
      <c r="AG246" s="19">
        <f t="shared" si="19"/>
        <v>0.69469302809573363</v>
      </c>
    </row>
    <row r="247" spans="1:33" x14ac:dyDescent="0.25">
      <c r="A247" s="7" t="s">
        <v>146</v>
      </c>
      <c r="B247" s="8">
        <v>87</v>
      </c>
      <c r="C247" s="8">
        <v>105</v>
      </c>
      <c r="D247" s="8">
        <v>161</v>
      </c>
      <c r="E247" s="9" t="s">
        <v>147</v>
      </c>
      <c r="F247" s="8">
        <v>65</v>
      </c>
      <c r="G247" s="9" t="s">
        <v>70</v>
      </c>
      <c r="H247" s="9" t="s">
        <v>70</v>
      </c>
      <c r="I247" s="8">
        <v>6</v>
      </c>
      <c r="J247" s="8">
        <v>4805</v>
      </c>
      <c r="K247" s="8">
        <v>0.13</v>
      </c>
      <c r="L247" s="8">
        <v>2</v>
      </c>
      <c r="M247" s="8">
        <v>0</v>
      </c>
      <c r="N247" s="9" t="s">
        <v>668</v>
      </c>
      <c r="O247" s="9" t="s">
        <v>659</v>
      </c>
      <c r="P247" s="9" t="s">
        <v>670</v>
      </c>
      <c r="Q247" s="9" t="s">
        <v>651</v>
      </c>
      <c r="R247" s="9" t="s">
        <v>669</v>
      </c>
      <c r="S247" s="8">
        <v>622</v>
      </c>
      <c r="T247" s="8">
        <v>0</v>
      </c>
      <c r="U247" s="8">
        <v>0</v>
      </c>
      <c r="V247" s="8">
        <v>0</v>
      </c>
      <c r="W247" s="8">
        <v>0</v>
      </c>
      <c r="X247" s="8">
        <v>622</v>
      </c>
      <c r="Y247" s="8">
        <v>622</v>
      </c>
      <c r="Z247" s="8">
        <v>0</v>
      </c>
      <c r="AA247" s="8">
        <v>0</v>
      </c>
      <c r="AB247" s="8">
        <v>55</v>
      </c>
      <c r="AC247" s="1" t="str">
        <f t="shared" si="16"/>
        <v>mobile</v>
      </c>
      <c r="AD247" s="1">
        <f>IF(I247=0,CONTROL!H$13,IF(I247&lt;=CONTROL!F$12,CONTROL!H$12,IF(I247&lt;=CONTROL!F$11,CONTROL!H$11,IF(I247&lt;=CONTROL!F$10,CONTROL!H$10,CONTROL!H$9))))</f>
        <v>4805</v>
      </c>
      <c r="AE247" s="1">
        <f t="shared" si="17"/>
        <v>622</v>
      </c>
      <c r="AF247" s="19">
        <f t="shared" si="18"/>
        <v>0.12944849115504684</v>
      </c>
      <c r="AG247" s="19">
        <f t="shared" si="19"/>
        <v>0.12944849115504684</v>
      </c>
    </row>
    <row r="248" spans="1:33" x14ac:dyDescent="0.25">
      <c r="A248" s="7" t="s">
        <v>146</v>
      </c>
      <c r="B248" s="8">
        <v>115</v>
      </c>
      <c r="C248" s="8">
        <v>134</v>
      </c>
      <c r="D248" s="8">
        <v>248</v>
      </c>
      <c r="E248" s="9" t="s">
        <v>147</v>
      </c>
      <c r="F248" s="8">
        <v>65</v>
      </c>
      <c r="G248" s="9" t="s">
        <v>70</v>
      </c>
      <c r="H248" s="9" t="s">
        <v>70</v>
      </c>
      <c r="I248" s="8">
        <v>6</v>
      </c>
      <c r="J248" s="8">
        <v>4805</v>
      </c>
      <c r="K248" s="8">
        <v>0.1</v>
      </c>
      <c r="L248" s="8">
        <v>2</v>
      </c>
      <c r="M248" s="8">
        <v>0</v>
      </c>
      <c r="N248" s="9" t="s">
        <v>152</v>
      </c>
      <c r="O248" s="9" t="s">
        <v>671</v>
      </c>
      <c r="P248" s="9" t="s">
        <v>672</v>
      </c>
      <c r="Q248" s="9" t="s">
        <v>651</v>
      </c>
      <c r="R248" s="9" t="s">
        <v>158</v>
      </c>
      <c r="S248" s="8">
        <v>484</v>
      </c>
      <c r="T248" s="8">
        <v>0</v>
      </c>
      <c r="U248" s="8">
        <v>0</v>
      </c>
      <c r="V248" s="8">
        <v>0</v>
      </c>
      <c r="W248" s="8">
        <v>259</v>
      </c>
      <c r="X248" s="8">
        <v>225</v>
      </c>
      <c r="Y248" s="8">
        <v>484</v>
      </c>
      <c r="Z248" s="8">
        <v>0</v>
      </c>
      <c r="AA248" s="8">
        <v>0</v>
      </c>
      <c r="AB248" s="8">
        <v>55</v>
      </c>
      <c r="AC248" s="1" t="str">
        <f t="shared" si="16"/>
        <v>mobile</v>
      </c>
      <c r="AD248" s="1">
        <f>IF(I248=0,CONTROL!H$13,IF(I248&lt;=CONTROL!F$12,CONTROL!H$12,IF(I248&lt;=CONTROL!F$11,CONTROL!H$11,IF(I248&lt;=CONTROL!F$10,CONTROL!H$10,CONTROL!H$9))))</f>
        <v>4805</v>
      </c>
      <c r="AE248" s="1">
        <f t="shared" si="17"/>
        <v>484</v>
      </c>
      <c r="AF248" s="19">
        <f t="shared" si="18"/>
        <v>0.10072840790842871</v>
      </c>
      <c r="AG248" s="19">
        <f t="shared" si="19"/>
        <v>0.10072840790842871</v>
      </c>
    </row>
    <row r="249" spans="1:33" x14ac:dyDescent="0.25">
      <c r="A249" s="7" t="s">
        <v>146</v>
      </c>
      <c r="B249" s="8">
        <v>103</v>
      </c>
      <c r="C249" s="8">
        <v>122</v>
      </c>
      <c r="D249" s="8">
        <v>211</v>
      </c>
      <c r="E249" s="9" t="s">
        <v>147</v>
      </c>
      <c r="F249" s="8">
        <v>65</v>
      </c>
      <c r="G249" s="9" t="s">
        <v>70</v>
      </c>
      <c r="H249" s="9" t="s">
        <v>70</v>
      </c>
      <c r="I249" s="8">
        <v>6</v>
      </c>
      <c r="J249" s="8">
        <v>4805</v>
      </c>
      <c r="K249" s="8">
        <v>0.26</v>
      </c>
      <c r="L249" s="8">
        <v>2</v>
      </c>
      <c r="M249" s="8">
        <v>0</v>
      </c>
      <c r="N249" s="9" t="s">
        <v>201</v>
      </c>
      <c r="O249" s="9" t="s">
        <v>673</v>
      </c>
      <c r="P249" s="9" t="s">
        <v>672</v>
      </c>
      <c r="Q249" s="9" t="s">
        <v>651</v>
      </c>
      <c r="R249" s="9" t="s">
        <v>158</v>
      </c>
      <c r="S249" s="8">
        <v>1248</v>
      </c>
      <c r="T249" s="8">
        <v>0</v>
      </c>
      <c r="U249" s="8">
        <v>0</v>
      </c>
      <c r="V249" s="8">
        <v>0</v>
      </c>
      <c r="W249" s="8">
        <v>683</v>
      </c>
      <c r="X249" s="8">
        <v>565</v>
      </c>
      <c r="Y249" s="8">
        <v>1248</v>
      </c>
      <c r="Z249" s="8">
        <v>0</v>
      </c>
      <c r="AA249" s="8">
        <v>0</v>
      </c>
      <c r="AB249" s="8">
        <v>55</v>
      </c>
      <c r="AC249" s="1" t="str">
        <f t="shared" si="16"/>
        <v>mobile</v>
      </c>
      <c r="AD249" s="1">
        <f>IF(I249=0,CONTROL!H$13,IF(I249&lt;=CONTROL!F$12,CONTROL!H$12,IF(I249&lt;=CONTROL!F$11,CONTROL!H$11,IF(I249&lt;=CONTROL!F$10,CONTROL!H$10,CONTROL!H$9))))</f>
        <v>4805</v>
      </c>
      <c r="AE249" s="1">
        <f t="shared" si="17"/>
        <v>1248</v>
      </c>
      <c r="AF249" s="19">
        <f t="shared" si="18"/>
        <v>0.25972944849115503</v>
      </c>
      <c r="AG249" s="19">
        <f t="shared" si="19"/>
        <v>0.25972944849115503</v>
      </c>
    </row>
    <row r="250" spans="1:33" x14ac:dyDescent="0.25">
      <c r="A250" s="7" t="s">
        <v>146</v>
      </c>
      <c r="B250" s="8">
        <v>108</v>
      </c>
      <c r="C250" s="8">
        <v>127</v>
      </c>
      <c r="D250" s="8">
        <v>225</v>
      </c>
      <c r="E250" s="9" t="s">
        <v>147</v>
      </c>
      <c r="F250" s="8">
        <v>65</v>
      </c>
      <c r="G250" s="9" t="s">
        <v>70</v>
      </c>
      <c r="H250" s="9" t="s">
        <v>70</v>
      </c>
      <c r="I250" s="8">
        <v>6</v>
      </c>
      <c r="J250" s="8">
        <v>4805</v>
      </c>
      <c r="K250" s="8">
        <v>0</v>
      </c>
      <c r="L250" s="8">
        <v>2</v>
      </c>
      <c r="M250" s="8">
        <v>0</v>
      </c>
      <c r="N250" s="9" t="s">
        <v>152</v>
      </c>
      <c r="O250" s="9" t="s">
        <v>673</v>
      </c>
      <c r="P250" s="9" t="s">
        <v>672</v>
      </c>
      <c r="Q250" s="9" t="s">
        <v>651</v>
      </c>
      <c r="R250" s="9" t="s">
        <v>158</v>
      </c>
      <c r="S250" s="8">
        <v>20</v>
      </c>
      <c r="T250" s="8">
        <v>0</v>
      </c>
      <c r="U250" s="8">
        <v>0</v>
      </c>
      <c r="V250" s="8">
        <v>0</v>
      </c>
      <c r="W250" s="8">
        <v>9</v>
      </c>
      <c r="X250" s="8">
        <v>11</v>
      </c>
      <c r="Y250" s="8">
        <v>20</v>
      </c>
      <c r="Z250" s="8">
        <v>0</v>
      </c>
      <c r="AA250" s="8">
        <v>0</v>
      </c>
      <c r="AB250" s="8">
        <v>55</v>
      </c>
      <c r="AC250" s="1" t="str">
        <f t="shared" si="16"/>
        <v>mobile</v>
      </c>
      <c r="AD250" s="1">
        <f>IF(I250=0,CONTROL!H$13,IF(I250&lt;=CONTROL!F$12,CONTROL!H$12,IF(I250&lt;=CONTROL!F$11,CONTROL!H$11,IF(I250&lt;=CONTROL!F$10,CONTROL!H$10,CONTROL!H$9))))</f>
        <v>4805</v>
      </c>
      <c r="AE250" s="1">
        <f t="shared" si="17"/>
        <v>20</v>
      </c>
      <c r="AF250" s="19">
        <f t="shared" si="18"/>
        <v>4.1623309053069723E-3</v>
      </c>
      <c r="AG250" s="19">
        <f t="shared" si="19"/>
        <v>4.1623309053069723E-3</v>
      </c>
    </row>
    <row r="251" spans="1:33" x14ac:dyDescent="0.25">
      <c r="A251" s="7" t="s">
        <v>146</v>
      </c>
      <c r="B251" s="8">
        <v>103</v>
      </c>
      <c r="C251" s="8">
        <v>122</v>
      </c>
      <c r="D251" s="8">
        <v>209</v>
      </c>
      <c r="E251" s="9" t="s">
        <v>147</v>
      </c>
      <c r="F251" s="8">
        <v>65</v>
      </c>
      <c r="G251" s="9" t="s">
        <v>70</v>
      </c>
      <c r="H251" s="9" t="s">
        <v>70</v>
      </c>
      <c r="I251" s="8">
        <v>6</v>
      </c>
      <c r="J251" s="8">
        <v>4805</v>
      </c>
      <c r="K251" s="8">
        <v>0.09</v>
      </c>
      <c r="L251" s="8">
        <v>2</v>
      </c>
      <c r="M251" s="8">
        <v>0</v>
      </c>
      <c r="N251" s="9" t="s">
        <v>201</v>
      </c>
      <c r="O251" s="9" t="s">
        <v>674</v>
      </c>
      <c r="P251" s="9" t="s">
        <v>666</v>
      </c>
      <c r="Q251" s="9" t="s">
        <v>651</v>
      </c>
      <c r="R251" s="9" t="s">
        <v>158</v>
      </c>
      <c r="S251" s="8">
        <v>448</v>
      </c>
      <c r="T251" s="8">
        <v>0</v>
      </c>
      <c r="U251" s="8">
        <v>0</v>
      </c>
      <c r="V251" s="8">
        <v>0</v>
      </c>
      <c r="W251" s="8">
        <v>255</v>
      </c>
      <c r="X251" s="8">
        <v>193</v>
      </c>
      <c r="Y251" s="8">
        <v>448</v>
      </c>
      <c r="Z251" s="8">
        <v>0</v>
      </c>
      <c r="AA251" s="8">
        <v>0</v>
      </c>
      <c r="AB251" s="8">
        <v>55</v>
      </c>
      <c r="AC251" s="1" t="str">
        <f t="shared" si="16"/>
        <v>mobile</v>
      </c>
      <c r="AD251" s="1">
        <f>IF(I251=0,CONTROL!H$13,IF(I251&lt;=CONTROL!F$12,CONTROL!H$12,IF(I251&lt;=CONTROL!F$11,CONTROL!H$11,IF(I251&lt;=CONTROL!F$10,CONTROL!H$10,CONTROL!H$9))))</f>
        <v>4805</v>
      </c>
      <c r="AE251" s="1">
        <f t="shared" si="17"/>
        <v>448</v>
      </c>
      <c r="AF251" s="19">
        <f t="shared" si="18"/>
        <v>9.3236212278876171E-2</v>
      </c>
      <c r="AG251" s="19">
        <f t="shared" si="19"/>
        <v>9.3236212278876171E-2</v>
      </c>
    </row>
    <row r="252" spans="1:33" x14ac:dyDescent="0.25">
      <c r="A252" s="7" t="s">
        <v>146</v>
      </c>
      <c r="B252" s="8">
        <v>83</v>
      </c>
      <c r="C252" s="8">
        <v>100</v>
      </c>
      <c r="D252" s="8">
        <v>156</v>
      </c>
      <c r="E252" s="9" t="s">
        <v>147</v>
      </c>
      <c r="F252" s="8">
        <v>67</v>
      </c>
      <c r="G252" s="9" t="s">
        <v>72</v>
      </c>
      <c r="H252" s="9" t="s">
        <v>72</v>
      </c>
      <c r="I252" s="8">
        <v>3</v>
      </c>
      <c r="J252" s="8">
        <v>4462</v>
      </c>
      <c r="K252" s="8">
        <v>7.0000000000000007E-2</v>
      </c>
      <c r="L252" s="8">
        <v>2</v>
      </c>
      <c r="M252" s="8">
        <v>0</v>
      </c>
      <c r="N252" s="9" t="s">
        <v>642</v>
      </c>
      <c r="O252" s="9" t="s">
        <v>675</v>
      </c>
      <c r="P252" s="9" t="s">
        <v>676</v>
      </c>
      <c r="Q252" s="9" t="s">
        <v>677</v>
      </c>
      <c r="R252" s="9" t="s">
        <v>198</v>
      </c>
      <c r="S252" s="8">
        <v>323</v>
      </c>
      <c r="T252" s="8">
        <v>0</v>
      </c>
      <c r="U252" s="8">
        <v>0</v>
      </c>
      <c r="V252" s="8">
        <v>0</v>
      </c>
      <c r="W252" s="8">
        <v>117</v>
      </c>
      <c r="X252" s="8">
        <v>206</v>
      </c>
      <c r="Y252" s="8">
        <v>323</v>
      </c>
      <c r="Z252" s="8">
        <v>0</v>
      </c>
      <c r="AA252" s="8">
        <v>0</v>
      </c>
      <c r="AB252" s="8">
        <v>56</v>
      </c>
      <c r="AC252" s="1" t="str">
        <f t="shared" si="16"/>
        <v>mobile</v>
      </c>
      <c r="AD252" s="1">
        <f>IF(I252=0,CONTROL!H$13,IF(I252&lt;=CONTROL!F$12,CONTROL!H$12,IF(I252&lt;=CONTROL!F$11,CONTROL!H$11,IF(I252&lt;=CONTROL!F$10,CONTROL!H$10,CONTROL!H$9))))</f>
        <v>4462</v>
      </c>
      <c r="AE252" s="1">
        <f t="shared" si="17"/>
        <v>323</v>
      </c>
      <c r="AF252" s="19">
        <f t="shared" si="18"/>
        <v>7.238906320035858E-2</v>
      </c>
      <c r="AG252" s="19">
        <f t="shared" si="19"/>
        <v>7.238906320035858E-2</v>
      </c>
    </row>
    <row r="253" spans="1:33" x14ac:dyDescent="0.25">
      <c r="A253" s="7" t="s">
        <v>146</v>
      </c>
      <c r="B253" s="8">
        <v>159</v>
      </c>
      <c r="C253" s="8">
        <v>193</v>
      </c>
      <c r="D253" s="8">
        <v>439</v>
      </c>
      <c r="E253" s="9" t="s">
        <v>147</v>
      </c>
      <c r="F253" s="8">
        <v>67</v>
      </c>
      <c r="G253" s="9" t="s">
        <v>72</v>
      </c>
      <c r="H253" s="9" t="s">
        <v>72</v>
      </c>
      <c r="I253" s="8">
        <v>3</v>
      </c>
      <c r="J253" s="8">
        <v>4462</v>
      </c>
      <c r="K253" s="8">
        <v>1</v>
      </c>
      <c r="L253" s="8">
        <v>1</v>
      </c>
      <c r="M253" s="8">
        <v>1</v>
      </c>
      <c r="N253" s="9" t="s">
        <v>678</v>
      </c>
      <c r="O253" s="9" t="s">
        <v>679</v>
      </c>
      <c r="P253" s="9" t="s">
        <v>680</v>
      </c>
      <c r="Q253" s="9" t="s">
        <v>677</v>
      </c>
      <c r="R253" s="9" t="s">
        <v>260</v>
      </c>
      <c r="S253" s="8">
        <v>2304</v>
      </c>
      <c r="T253" s="8">
        <v>0</v>
      </c>
      <c r="U253" s="8">
        <v>0</v>
      </c>
      <c r="V253" s="8">
        <v>0</v>
      </c>
      <c r="W253" s="8">
        <v>397</v>
      </c>
      <c r="X253" s="8">
        <v>1907</v>
      </c>
      <c r="Y253" s="8">
        <v>2304</v>
      </c>
      <c r="Z253" s="8">
        <v>0</v>
      </c>
      <c r="AA253" s="8">
        <v>0</v>
      </c>
      <c r="AB253" s="8">
        <v>56</v>
      </c>
      <c r="AC253" s="1" t="str">
        <f t="shared" si="16"/>
        <v>freestand</v>
      </c>
      <c r="AD253" s="1">
        <f>IF(I253=0,CONTROL!H$13,IF(I253&lt;=CONTROL!F$12,CONTROL!H$12,IF(I253&lt;=CONTROL!F$11,CONTROL!H$11,IF(I253&lt;=CONTROL!F$10,CONTROL!H$10,CONTROL!H$9))))</f>
        <v>4462</v>
      </c>
      <c r="AE253" s="1">
        <f t="shared" si="17"/>
        <v>2304</v>
      </c>
      <c r="AF253" s="19">
        <f t="shared" si="18"/>
        <v>0.51636037651277455</v>
      </c>
      <c r="AG253" s="19">
        <f t="shared" si="19"/>
        <v>1</v>
      </c>
    </row>
    <row r="254" spans="1:33" x14ac:dyDescent="0.25">
      <c r="A254" s="7" t="s">
        <v>161</v>
      </c>
      <c r="B254" s="8">
        <v>41</v>
      </c>
      <c r="C254" s="8">
        <v>-99</v>
      </c>
      <c r="D254" s="8">
        <v>39</v>
      </c>
      <c r="E254" s="9" t="s">
        <v>162</v>
      </c>
      <c r="F254" s="8">
        <v>67</v>
      </c>
      <c r="G254" s="9" t="s">
        <v>72</v>
      </c>
      <c r="H254" s="9" t="s">
        <v>72</v>
      </c>
      <c r="I254" s="8">
        <v>3</v>
      </c>
      <c r="J254" s="8">
        <v>4462</v>
      </c>
      <c r="K254" s="8">
        <v>1</v>
      </c>
      <c r="L254" s="10"/>
      <c r="M254" s="8">
        <v>1</v>
      </c>
      <c r="N254" s="9" t="s">
        <v>159</v>
      </c>
      <c r="O254" s="9" t="s">
        <v>681</v>
      </c>
      <c r="P254" s="9" t="s">
        <v>159</v>
      </c>
      <c r="Q254" s="9" t="s">
        <v>159</v>
      </c>
      <c r="R254" s="9" t="s">
        <v>159</v>
      </c>
      <c r="S254" s="8">
        <v>3111</v>
      </c>
      <c r="T254" s="8">
        <v>67</v>
      </c>
      <c r="U254" s="8">
        <v>341</v>
      </c>
      <c r="V254" s="8">
        <v>408</v>
      </c>
      <c r="W254" s="8">
        <v>807</v>
      </c>
      <c r="X254" s="8">
        <v>1896</v>
      </c>
      <c r="Y254" s="8">
        <v>2703</v>
      </c>
      <c r="Z254" s="10"/>
      <c r="AA254" s="8">
        <v>0</v>
      </c>
      <c r="AB254" s="8">
        <v>56</v>
      </c>
      <c r="AC254" s="1" t="str">
        <f t="shared" si="16"/>
        <v>hospital</v>
      </c>
      <c r="AD254" s="1">
        <f>IF(I254=0,CONTROL!H$13,IF(I254&lt;=CONTROL!F$12,CONTROL!H$12,IF(I254&lt;=CONTROL!F$11,CONTROL!H$11,IF(I254&lt;=CONTROL!F$10,CONTROL!H$10,CONTROL!H$9))))</f>
        <v>4462</v>
      </c>
      <c r="AE254" s="1">
        <f t="shared" si="17"/>
        <v>3111</v>
      </c>
      <c r="AF254" s="19">
        <f t="shared" si="18"/>
        <v>0.69722097714029585</v>
      </c>
      <c r="AG254" s="19">
        <f t="shared" si="19"/>
        <v>1</v>
      </c>
    </row>
    <row r="255" spans="1:33" x14ac:dyDescent="0.25">
      <c r="A255" s="7" t="s">
        <v>146</v>
      </c>
      <c r="B255" s="8">
        <v>158</v>
      </c>
      <c r="C255" s="8">
        <v>192</v>
      </c>
      <c r="D255" s="8">
        <v>438</v>
      </c>
      <c r="E255" s="9" t="s">
        <v>147</v>
      </c>
      <c r="F255" s="8">
        <v>67</v>
      </c>
      <c r="G255" s="9" t="s">
        <v>72</v>
      </c>
      <c r="H255" s="9" t="s">
        <v>72</v>
      </c>
      <c r="I255" s="8">
        <v>3</v>
      </c>
      <c r="J255" s="8">
        <v>4462</v>
      </c>
      <c r="K255" s="8">
        <v>1</v>
      </c>
      <c r="L255" s="8">
        <v>1</v>
      </c>
      <c r="M255" s="8">
        <v>1</v>
      </c>
      <c r="N255" s="9" t="s">
        <v>682</v>
      </c>
      <c r="O255" s="9" t="s">
        <v>679</v>
      </c>
      <c r="P255" s="9" t="s">
        <v>680</v>
      </c>
      <c r="Q255" s="9" t="s">
        <v>677</v>
      </c>
      <c r="R255" s="9" t="s">
        <v>260</v>
      </c>
      <c r="S255" s="8">
        <v>2932</v>
      </c>
      <c r="T255" s="8">
        <v>0</v>
      </c>
      <c r="U255" s="8">
        <v>0</v>
      </c>
      <c r="V255" s="8">
        <v>0</v>
      </c>
      <c r="W255" s="8">
        <v>505</v>
      </c>
      <c r="X255" s="8">
        <v>2427</v>
      </c>
      <c r="Y255" s="8">
        <v>2932</v>
      </c>
      <c r="Z255" s="8">
        <v>0</v>
      </c>
      <c r="AA255" s="8">
        <v>0</v>
      </c>
      <c r="AB255" s="8">
        <v>56</v>
      </c>
      <c r="AC255" s="1" t="str">
        <f t="shared" si="16"/>
        <v>freestand</v>
      </c>
      <c r="AD255" s="1">
        <f>IF(I255=0,CONTROL!H$13,IF(I255&lt;=CONTROL!F$12,CONTROL!H$12,IF(I255&lt;=CONTROL!F$11,CONTROL!H$11,IF(I255&lt;=CONTROL!F$10,CONTROL!H$10,CONTROL!H$9))))</f>
        <v>4462</v>
      </c>
      <c r="AE255" s="1">
        <f t="shared" si="17"/>
        <v>2932</v>
      </c>
      <c r="AF255" s="19">
        <f t="shared" si="18"/>
        <v>0.65710443747198566</v>
      </c>
      <c r="AG255" s="19">
        <f t="shared" si="19"/>
        <v>1</v>
      </c>
    </row>
    <row r="256" spans="1:33" x14ac:dyDescent="0.25">
      <c r="A256" s="7" t="s">
        <v>146</v>
      </c>
      <c r="B256" s="8">
        <v>138</v>
      </c>
      <c r="C256" s="8">
        <v>164</v>
      </c>
      <c r="D256" s="8">
        <v>382</v>
      </c>
      <c r="E256" s="9" t="s">
        <v>147</v>
      </c>
      <c r="F256" s="8">
        <v>68</v>
      </c>
      <c r="G256" s="9" t="s">
        <v>73</v>
      </c>
      <c r="H256" s="9" t="s">
        <v>73</v>
      </c>
      <c r="I256" s="8">
        <v>10</v>
      </c>
      <c r="J256" s="8">
        <v>4805</v>
      </c>
      <c r="K256" s="8">
        <v>1</v>
      </c>
      <c r="L256" s="8">
        <v>1</v>
      </c>
      <c r="M256" s="8">
        <v>1</v>
      </c>
      <c r="N256" s="9" t="s">
        <v>152</v>
      </c>
      <c r="O256" s="9" t="s">
        <v>683</v>
      </c>
      <c r="P256" s="9" t="s">
        <v>684</v>
      </c>
      <c r="Q256" s="9" t="s">
        <v>685</v>
      </c>
      <c r="R256" s="9" t="s">
        <v>686</v>
      </c>
      <c r="S256" s="8">
        <v>1413</v>
      </c>
      <c r="T256" s="8">
        <v>0</v>
      </c>
      <c r="U256" s="8">
        <v>0</v>
      </c>
      <c r="V256" s="8">
        <v>0</v>
      </c>
      <c r="W256" s="8">
        <v>583</v>
      </c>
      <c r="X256" s="8">
        <v>830</v>
      </c>
      <c r="Y256" s="8">
        <v>1413</v>
      </c>
      <c r="Z256" s="8">
        <v>0</v>
      </c>
      <c r="AA256" s="8">
        <v>0</v>
      </c>
      <c r="AB256" s="8">
        <v>57</v>
      </c>
      <c r="AC256" s="1" t="str">
        <f t="shared" si="16"/>
        <v>freestand</v>
      </c>
      <c r="AD256" s="1">
        <f>IF(I256=0,CONTROL!H$13,IF(I256&lt;=CONTROL!F$12,CONTROL!H$12,IF(I256&lt;=CONTROL!F$11,CONTROL!H$11,IF(I256&lt;=CONTROL!F$10,CONTROL!H$10,CONTROL!H$9))))</f>
        <v>4805</v>
      </c>
      <c r="AE256" s="1">
        <f t="shared" si="17"/>
        <v>1413</v>
      </c>
      <c r="AF256" s="19">
        <f t="shared" si="18"/>
        <v>0.29406867845993756</v>
      </c>
      <c r="AG256" s="19">
        <f t="shared" si="19"/>
        <v>1</v>
      </c>
    </row>
    <row r="257" spans="1:33" x14ac:dyDescent="0.25">
      <c r="A257" s="7" t="s">
        <v>161</v>
      </c>
      <c r="B257" s="8">
        <v>61</v>
      </c>
      <c r="C257" s="8">
        <v>-99</v>
      </c>
      <c r="D257" s="8">
        <v>197</v>
      </c>
      <c r="E257" s="9" t="s">
        <v>162</v>
      </c>
      <c r="F257" s="8">
        <v>68</v>
      </c>
      <c r="G257" s="9" t="s">
        <v>73</v>
      </c>
      <c r="H257" s="9" t="s">
        <v>73</v>
      </c>
      <c r="I257" s="8">
        <v>10</v>
      </c>
      <c r="J257" s="8">
        <v>4805</v>
      </c>
      <c r="K257" s="8">
        <v>1</v>
      </c>
      <c r="L257" s="10"/>
      <c r="M257" s="8">
        <v>1</v>
      </c>
      <c r="N257" s="9" t="s">
        <v>159</v>
      </c>
      <c r="O257" s="9" t="s">
        <v>687</v>
      </c>
      <c r="P257" s="9" t="s">
        <v>159</v>
      </c>
      <c r="Q257" s="9" t="s">
        <v>159</v>
      </c>
      <c r="R257" s="9" t="s">
        <v>159</v>
      </c>
      <c r="S257" s="8">
        <v>6203</v>
      </c>
      <c r="T257" s="8">
        <v>266</v>
      </c>
      <c r="U257" s="8">
        <v>80</v>
      </c>
      <c r="V257" s="8">
        <v>346</v>
      </c>
      <c r="W257" s="8">
        <v>3979</v>
      </c>
      <c r="X257" s="8">
        <v>1878</v>
      </c>
      <c r="Y257" s="8">
        <v>5857</v>
      </c>
      <c r="Z257" s="10"/>
      <c r="AA257" s="8">
        <v>0</v>
      </c>
      <c r="AB257" s="8">
        <v>57</v>
      </c>
      <c r="AC257" s="1" t="str">
        <f t="shared" si="16"/>
        <v>hospital</v>
      </c>
      <c r="AD257" s="1">
        <f>IF(I257=0,CONTROL!H$13,IF(I257&lt;=CONTROL!F$12,CONTROL!H$12,IF(I257&lt;=CONTROL!F$11,CONTROL!H$11,IF(I257&lt;=CONTROL!F$10,CONTROL!H$10,CONTROL!H$9))))</f>
        <v>4805</v>
      </c>
      <c r="AE257" s="1">
        <f t="shared" si="17"/>
        <v>6203</v>
      </c>
      <c r="AF257" s="19">
        <f t="shared" si="18"/>
        <v>1</v>
      </c>
      <c r="AG257" s="19">
        <f t="shared" si="19"/>
        <v>1</v>
      </c>
    </row>
    <row r="258" spans="1:33" x14ac:dyDescent="0.25">
      <c r="A258" s="7" t="s">
        <v>161</v>
      </c>
      <c r="B258" s="8">
        <v>61</v>
      </c>
      <c r="C258" s="8">
        <v>-99</v>
      </c>
      <c r="D258" s="8">
        <v>236</v>
      </c>
      <c r="E258" s="9" t="s">
        <v>162</v>
      </c>
      <c r="F258" s="8">
        <v>68</v>
      </c>
      <c r="G258" s="9" t="s">
        <v>73</v>
      </c>
      <c r="H258" s="9" t="s">
        <v>73</v>
      </c>
      <c r="I258" s="8">
        <v>10</v>
      </c>
      <c r="J258" s="8">
        <v>4805</v>
      </c>
      <c r="K258" s="8">
        <v>2</v>
      </c>
      <c r="L258" s="10"/>
      <c r="M258" s="8">
        <v>2</v>
      </c>
      <c r="N258" s="9" t="s">
        <v>159</v>
      </c>
      <c r="O258" s="9" t="s">
        <v>688</v>
      </c>
      <c r="P258" s="9" t="s">
        <v>159</v>
      </c>
      <c r="Q258" s="9" t="s">
        <v>159</v>
      </c>
      <c r="R258" s="9" t="s">
        <v>159</v>
      </c>
      <c r="S258" s="8">
        <v>7945</v>
      </c>
      <c r="T258" s="8">
        <v>13</v>
      </c>
      <c r="U258" s="8">
        <v>3</v>
      </c>
      <c r="V258" s="8">
        <v>16</v>
      </c>
      <c r="W258" s="8">
        <v>5003</v>
      </c>
      <c r="X258" s="8">
        <v>2926</v>
      </c>
      <c r="Y258" s="8">
        <v>7929</v>
      </c>
      <c r="Z258" s="10"/>
      <c r="AA258" s="8">
        <v>0</v>
      </c>
      <c r="AB258" s="8">
        <v>57</v>
      </c>
      <c r="AC258" s="1" t="str">
        <f t="shared" si="16"/>
        <v>hospital</v>
      </c>
      <c r="AD258" s="1">
        <f>IF(I258=0,CONTROL!H$13,IF(I258&lt;=CONTROL!F$12,CONTROL!H$12,IF(I258&lt;=CONTROL!F$11,CONTROL!H$11,IF(I258&lt;=CONTROL!F$10,CONTROL!H$10,CONTROL!H$9))))</f>
        <v>4805</v>
      </c>
      <c r="AE258" s="1">
        <f t="shared" si="17"/>
        <v>7945</v>
      </c>
      <c r="AF258" s="19">
        <f t="shared" si="18"/>
        <v>1</v>
      </c>
      <c r="AG258" s="19">
        <f t="shared" si="19"/>
        <v>2</v>
      </c>
    </row>
    <row r="259" spans="1:33" x14ac:dyDescent="0.25">
      <c r="A259" s="7" t="s">
        <v>161</v>
      </c>
      <c r="B259" s="8">
        <v>61</v>
      </c>
      <c r="C259" s="8">
        <v>-99</v>
      </c>
      <c r="D259" s="8">
        <v>151</v>
      </c>
      <c r="E259" s="9" t="s">
        <v>162</v>
      </c>
      <c r="F259" s="8">
        <v>68</v>
      </c>
      <c r="G259" s="9" t="s">
        <v>73</v>
      </c>
      <c r="H259" s="9" t="s">
        <v>73</v>
      </c>
      <c r="I259" s="8">
        <v>10</v>
      </c>
      <c r="J259" s="8">
        <v>4805</v>
      </c>
      <c r="K259" s="8">
        <v>6</v>
      </c>
      <c r="L259" s="10"/>
      <c r="M259" s="8">
        <v>6</v>
      </c>
      <c r="N259" s="9" t="s">
        <v>159</v>
      </c>
      <c r="O259" s="9" t="s">
        <v>689</v>
      </c>
      <c r="P259" s="9" t="s">
        <v>159</v>
      </c>
      <c r="Q259" s="9" t="s">
        <v>159</v>
      </c>
      <c r="R259" s="9" t="s">
        <v>159</v>
      </c>
      <c r="S259" s="8">
        <v>23500</v>
      </c>
      <c r="T259" s="8">
        <v>3628</v>
      </c>
      <c r="U259" s="8">
        <v>3563</v>
      </c>
      <c r="V259" s="8">
        <v>7191</v>
      </c>
      <c r="W259" s="8">
        <v>8602</v>
      </c>
      <c r="X259" s="8">
        <v>7707</v>
      </c>
      <c r="Y259" s="8">
        <v>16309</v>
      </c>
      <c r="Z259" s="10"/>
      <c r="AA259" s="8">
        <v>0</v>
      </c>
      <c r="AB259" s="8">
        <v>57</v>
      </c>
      <c r="AC259" s="1" t="str">
        <f t="shared" ref="AC259:AC322" si="20">IF(L259=1,"freestand",IF(L259=2,"mobile",IF(L259=3,"new",IF(F259&gt;0,"hospital","no service"))))</f>
        <v>hospital</v>
      </c>
      <c r="AD259" s="1">
        <f>IF(I259=0,CONTROL!H$13,IF(I259&lt;=CONTROL!F$12,CONTROL!H$12,IF(I259&lt;=CONTROL!F$11,CONTROL!H$11,IF(I259&lt;=CONTROL!F$10,CONTROL!H$10,CONTROL!H$9))))</f>
        <v>4805</v>
      </c>
      <c r="AE259" s="1">
        <f t="shared" ref="AE259:AE322" si="21">T259+U259+W259+X259</f>
        <v>23500</v>
      </c>
      <c r="AF259" s="19">
        <f t="shared" ref="AF259:AF322" si="22">IF((AE259/AD259)&gt;1,1,AE259/AD259)</f>
        <v>1</v>
      </c>
      <c r="AG259" s="19">
        <f t="shared" ref="AG259:AG322" si="23">IF(M259&gt;0,M259,AF259)</f>
        <v>6</v>
      </c>
    </row>
    <row r="260" spans="1:33" x14ac:dyDescent="0.25">
      <c r="A260" s="7" t="s">
        <v>146</v>
      </c>
      <c r="B260" s="8">
        <v>110</v>
      </c>
      <c r="C260" s="8">
        <v>129</v>
      </c>
      <c r="D260" s="8">
        <v>231</v>
      </c>
      <c r="E260" s="9" t="s">
        <v>147</v>
      </c>
      <c r="F260" s="8">
        <v>68</v>
      </c>
      <c r="G260" s="9" t="s">
        <v>73</v>
      </c>
      <c r="H260" s="9" t="s">
        <v>73</v>
      </c>
      <c r="I260" s="8">
        <v>10</v>
      </c>
      <c r="J260" s="8">
        <v>4805</v>
      </c>
      <c r="K260" s="8">
        <v>0.11</v>
      </c>
      <c r="L260" s="8">
        <v>2</v>
      </c>
      <c r="M260" s="8">
        <v>0</v>
      </c>
      <c r="N260" s="9" t="s">
        <v>152</v>
      </c>
      <c r="O260" s="9" t="s">
        <v>690</v>
      </c>
      <c r="P260" s="9" t="s">
        <v>691</v>
      </c>
      <c r="Q260" s="9" t="s">
        <v>692</v>
      </c>
      <c r="R260" s="9" t="s">
        <v>158</v>
      </c>
      <c r="S260" s="8">
        <v>525</v>
      </c>
      <c r="T260" s="8">
        <v>0</v>
      </c>
      <c r="U260" s="8">
        <v>0</v>
      </c>
      <c r="V260" s="8">
        <v>0</v>
      </c>
      <c r="W260" s="8">
        <v>225</v>
      </c>
      <c r="X260" s="8">
        <v>300</v>
      </c>
      <c r="Y260" s="8">
        <v>525</v>
      </c>
      <c r="Z260" s="8">
        <v>0</v>
      </c>
      <c r="AA260" s="8">
        <v>0</v>
      </c>
      <c r="AB260" s="8">
        <v>57</v>
      </c>
      <c r="AC260" s="1" t="str">
        <f t="shared" si="20"/>
        <v>mobile</v>
      </c>
      <c r="AD260" s="1">
        <f>IF(I260=0,CONTROL!H$13,IF(I260&lt;=CONTROL!F$12,CONTROL!H$12,IF(I260&lt;=CONTROL!F$11,CONTROL!H$11,IF(I260&lt;=CONTROL!F$10,CONTROL!H$10,CONTROL!H$9))))</f>
        <v>4805</v>
      </c>
      <c r="AE260" s="1">
        <f t="shared" si="21"/>
        <v>525</v>
      </c>
      <c r="AF260" s="19">
        <f t="shared" si="22"/>
        <v>0.10926118626430802</v>
      </c>
      <c r="AG260" s="19">
        <f t="shared" si="23"/>
        <v>0.10926118626430802</v>
      </c>
    </row>
    <row r="261" spans="1:33" x14ac:dyDescent="0.25">
      <c r="A261" s="7" t="s">
        <v>146</v>
      </c>
      <c r="B261" s="8">
        <v>99</v>
      </c>
      <c r="C261" s="8">
        <v>118</v>
      </c>
      <c r="D261" s="8">
        <v>195</v>
      </c>
      <c r="E261" s="9" t="s">
        <v>147</v>
      </c>
      <c r="F261" s="8">
        <v>68</v>
      </c>
      <c r="G261" s="9" t="s">
        <v>73</v>
      </c>
      <c r="H261" s="9" t="s">
        <v>73</v>
      </c>
      <c r="I261" s="8">
        <v>10</v>
      </c>
      <c r="J261" s="8">
        <v>4805</v>
      </c>
      <c r="K261" s="8">
        <v>0.16</v>
      </c>
      <c r="L261" s="8">
        <v>2</v>
      </c>
      <c r="M261" s="8">
        <v>0</v>
      </c>
      <c r="N261" s="9" t="s">
        <v>156</v>
      </c>
      <c r="O261" s="9" t="s">
        <v>693</v>
      </c>
      <c r="P261" s="9" t="s">
        <v>691</v>
      </c>
      <c r="Q261" s="9" t="s">
        <v>692</v>
      </c>
      <c r="R261" s="9" t="s">
        <v>158</v>
      </c>
      <c r="S261" s="8">
        <v>761</v>
      </c>
      <c r="T261" s="8">
        <v>0</v>
      </c>
      <c r="U261" s="8">
        <v>0</v>
      </c>
      <c r="V261" s="8">
        <v>0</v>
      </c>
      <c r="W261" s="8">
        <v>326</v>
      </c>
      <c r="X261" s="8">
        <v>435</v>
      </c>
      <c r="Y261" s="8">
        <v>761</v>
      </c>
      <c r="Z261" s="8">
        <v>0</v>
      </c>
      <c r="AA261" s="8">
        <v>0</v>
      </c>
      <c r="AB261" s="8">
        <v>57</v>
      </c>
      <c r="AC261" s="1" t="str">
        <f t="shared" si="20"/>
        <v>mobile</v>
      </c>
      <c r="AD261" s="1">
        <f>IF(I261=0,CONTROL!H$13,IF(I261&lt;=CONTROL!F$12,CONTROL!H$12,IF(I261&lt;=CONTROL!F$11,CONTROL!H$11,IF(I261&lt;=CONTROL!F$10,CONTROL!H$10,CONTROL!H$9))))</f>
        <v>4805</v>
      </c>
      <c r="AE261" s="1">
        <f t="shared" si="21"/>
        <v>761</v>
      </c>
      <c r="AF261" s="19">
        <f t="shared" si="22"/>
        <v>0.15837669094693027</v>
      </c>
      <c r="AG261" s="19">
        <f t="shared" si="23"/>
        <v>0.15837669094693027</v>
      </c>
    </row>
    <row r="262" spans="1:33" x14ac:dyDescent="0.25">
      <c r="A262" s="7" t="s">
        <v>146</v>
      </c>
      <c r="B262" s="8">
        <v>118</v>
      </c>
      <c r="C262" s="8">
        <v>137</v>
      </c>
      <c r="D262" s="8">
        <v>260</v>
      </c>
      <c r="E262" s="9" t="s">
        <v>147</v>
      </c>
      <c r="F262" s="8">
        <v>68</v>
      </c>
      <c r="G262" s="9" t="s">
        <v>73</v>
      </c>
      <c r="H262" s="9" t="s">
        <v>73</v>
      </c>
      <c r="I262" s="8">
        <v>10</v>
      </c>
      <c r="J262" s="8">
        <v>4805</v>
      </c>
      <c r="K262" s="8">
        <v>7.0000000000000007E-2</v>
      </c>
      <c r="L262" s="8">
        <v>2</v>
      </c>
      <c r="M262" s="8">
        <v>0</v>
      </c>
      <c r="N262" s="9" t="s">
        <v>156</v>
      </c>
      <c r="O262" s="9" t="s">
        <v>694</v>
      </c>
      <c r="P262" s="9" t="s">
        <v>695</v>
      </c>
      <c r="Q262" s="9" t="s">
        <v>696</v>
      </c>
      <c r="R262" s="9" t="s">
        <v>295</v>
      </c>
      <c r="S262" s="8">
        <v>348</v>
      </c>
      <c r="T262" s="8">
        <v>0</v>
      </c>
      <c r="U262" s="8">
        <v>0</v>
      </c>
      <c r="V262" s="8">
        <v>0</v>
      </c>
      <c r="W262" s="8">
        <v>197</v>
      </c>
      <c r="X262" s="8">
        <v>151</v>
      </c>
      <c r="Y262" s="8">
        <v>348</v>
      </c>
      <c r="Z262" s="8">
        <v>0</v>
      </c>
      <c r="AA262" s="8">
        <v>0</v>
      </c>
      <c r="AB262" s="8">
        <v>57</v>
      </c>
      <c r="AC262" s="1" t="str">
        <f t="shared" si="20"/>
        <v>mobile</v>
      </c>
      <c r="AD262" s="1">
        <f>IF(I262=0,CONTROL!H$13,IF(I262&lt;=CONTROL!F$12,CONTROL!H$12,IF(I262&lt;=CONTROL!F$11,CONTROL!H$11,IF(I262&lt;=CONTROL!F$10,CONTROL!H$10,CONTROL!H$9))))</f>
        <v>4805</v>
      </c>
      <c r="AE262" s="1">
        <f t="shared" si="21"/>
        <v>348</v>
      </c>
      <c r="AF262" s="19">
        <f t="shared" si="22"/>
        <v>7.2424557752341315E-2</v>
      </c>
      <c r="AG262" s="19">
        <f t="shared" si="23"/>
        <v>7.2424557752341315E-2</v>
      </c>
    </row>
    <row r="263" spans="1:33" x14ac:dyDescent="0.25">
      <c r="A263" s="7" t="s">
        <v>161</v>
      </c>
      <c r="B263" s="8">
        <v>52</v>
      </c>
      <c r="C263" s="8">
        <v>-99</v>
      </c>
      <c r="D263" s="8">
        <v>49</v>
      </c>
      <c r="E263" s="9" t="s">
        <v>162</v>
      </c>
      <c r="F263" s="8">
        <v>151</v>
      </c>
      <c r="G263" s="9" t="s">
        <v>697</v>
      </c>
      <c r="H263" s="9" t="s">
        <v>75</v>
      </c>
      <c r="I263" s="8">
        <v>1</v>
      </c>
      <c r="J263" s="8">
        <v>3775</v>
      </c>
      <c r="K263" s="8">
        <v>1</v>
      </c>
      <c r="L263" s="10"/>
      <c r="M263" s="8">
        <v>1</v>
      </c>
      <c r="N263" s="9" t="s">
        <v>698</v>
      </c>
      <c r="O263" s="9" t="s">
        <v>699</v>
      </c>
      <c r="P263" s="9" t="s">
        <v>159</v>
      </c>
      <c r="Q263" s="9" t="s">
        <v>159</v>
      </c>
      <c r="R263" s="9" t="s">
        <v>159</v>
      </c>
      <c r="S263" s="8">
        <v>3689</v>
      </c>
      <c r="T263" s="8">
        <v>150</v>
      </c>
      <c r="U263" s="8">
        <v>462</v>
      </c>
      <c r="V263" s="8">
        <v>612</v>
      </c>
      <c r="W263" s="8">
        <v>841</v>
      </c>
      <c r="X263" s="8">
        <v>2236</v>
      </c>
      <c r="Y263" s="8">
        <v>3077</v>
      </c>
      <c r="Z263" s="10"/>
      <c r="AA263" s="8">
        <v>0</v>
      </c>
      <c r="AB263" s="8">
        <v>58</v>
      </c>
      <c r="AC263" s="1" t="str">
        <f t="shared" si="20"/>
        <v>hospital</v>
      </c>
      <c r="AD263" s="1">
        <f>IF(I263=0,CONTROL!H$13,IF(I263&lt;=CONTROL!F$12,CONTROL!H$12,IF(I263&lt;=CONTROL!F$11,CONTROL!H$11,IF(I263&lt;=CONTROL!F$10,CONTROL!H$10,CONTROL!H$9))))</f>
        <v>3775</v>
      </c>
      <c r="AE263" s="1">
        <f t="shared" si="21"/>
        <v>3689</v>
      </c>
      <c r="AF263" s="19">
        <f t="shared" si="22"/>
        <v>0.97721854304635758</v>
      </c>
      <c r="AG263" s="19">
        <f t="shared" si="23"/>
        <v>1</v>
      </c>
    </row>
    <row r="264" spans="1:33" x14ac:dyDescent="0.25">
      <c r="A264" s="7" t="s">
        <v>146</v>
      </c>
      <c r="B264" s="8">
        <v>96</v>
      </c>
      <c r="C264" s="8">
        <v>115</v>
      </c>
      <c r="D264" s="8">
        <v>183</v>
      </c>
      <c r="E264" s="9" t="s">
        <v>147</v>
      </c>
      <c r="F264" s="8">
        <v>151</v>
      </c>
      <c r="G264" s="9" t="s">
        <v>697</v>
      </c>
      <c r="H264" s="9" t="s">
        <v>75</v>
      </c>
      <c r="I264" s="8">
        <v>1</v>
      </c>
      <c r="J264" s="8">
        <v>3775</v>
      </c>
      <c r="K264" s="8">
        <v>0.28000000000000003</v>
      </c>
      <c r="L264" s="8">
        <v>2</v>
      </c>
      <c r="M264" s="8">
        <v>0</v>
      </c>
      <c r="N264" s="9" t="s">
        <v>700</v>
      </c>
      <c r="O264" s="9" t="s">
        <v>699</v>
      </c>
      <c r="P264" s="9" t="s">
        <v>701</v>
      </c>
      <c r="Q264" s="9" t="s">
        <v>702</v>
      </c>
      <c r="R264" s="9" t="s">
        <v>699</v>
      </c>
      <c r="S264" s="8">
        <v>1056</v>
      </c>
      <c r="T264" s="8">
        <v>12</v>
      </c>
      <c r="U264" s="8">
        <v>38</v>
      </c>
      <c r="V264" s="8">
        <v>50</v>
      </c>
      <c r="W264" s="8">
        <v>216</v>
      </c>
      <c r="X264" s="8">
        <v>790</v>
      </c>
      <c r="Y264" s="8">
        <v>1006</v>
      </c>
      <c r="Z264" s="8">
        <v>0</v>
      </c>
      <c r="AA264" s="8">
        <v>0</v>
      </c>
      <c r="AB264" s="8">
        <v>58</v>
      </c>
      <c r="AC264" s="1" t="str">
        <f t="shared" si="20"/>
        <v>mobile</v>
      </c>
      <c r="AD264" s="1">
        <f>IF(I264=0,CONTROL!H$13,IF(I264&lt;=CONTROL!F$12,CONTROL!H$12,IF(I264&lt;=CONTROL!F$11,CONTROL!H$11,IF(I264&lt;=CONTROL!F$10,CONTROL!H$10,CONTROL!H$9))))</f>
        <v>3775</v>
      </c>
      <c r="AE264" s="1">
        <f t="shared" si="21"/>
        <v>1056</v>
      </c>
      <c r="AF264" s="19">
        <f t="shared" si="22"/>
        <v>0.27973509933774837</v>
      </c>
      <c r="AG264" s="19">
        <f t="shared" si="23"/>
        <v>0.27973509933774837</v>
      </c>
    </row>
    <row r="265" spans="1:33" x14ac:dyDescent="0.25">
      <c r="A265" s="7" t="s">
        <v>146</v>
      </c>
      <c r="B265" s="8">
        <v>108</v>
      </c>
      <c r="C265" s="8">
        <v>127</v>
      </c>
      <c r="D265" s="8">
        <v>223</v>
      </c>
      <c r="E265" s="9" t="s">
        <v>147</v>
      </c>
      <c r="F265" s="8">
        <v>71</v>
      </c>
      <c r="G265" s="9" t="s">
        <v>76</v>
      </c>
      <c r="H265" s="9" t="s">
        <v>76</v>
      </c>
      <c r="I265" s="8">
        <v>0</v>
      </c>
      <c r="J265" s="8">
        <v>1716</v>
      </c>
      <c r="K265" s="8">
        <v>0.03</v>
      </c>
      <c r="L265" s="8">
        <v>2</v>
      </c>
      <c r="M265" s="8">
        <v>0</v>
      </c>
      <c r="N265" s="9" t="s">
        <v>152</v>
      </c>
      <c r="O265" s="9" t="s">
        <v>703</v>
      </c>
      <c r="P265" s="9" t="s">
        <v>704</v>
      </c>
      <c r="Q265" s="9" t="s">
        <v>705</v>
      </c>
      <c r="R265" s="9" t="s">
        <v>158</v>
      </c>
      <c r="S265" s="8">
        <v>60</v>
      </c>
      <c r="T265" s="8">
        <v>0</v>
      </c>
      <c r="U265" s="8">
        <v>0</v>
      </c>
      <c r="V265" s="8">
        <v>0</v>
      </c>
      <c r="W265" s="8">
        <v>31</v>
      </c>
      <c r="X265" s="8">
        <v>29</v>
      </c>
      <c r="Y265" s="8">
        <v>60</v>
      </c>
      <c r="Z265" s="8">
        <v>0</v>
      </c>
      <c r="AA265" s="8">
        <v>0</v>
      </c>
      <c r="AB265" s="8">
        <v>59</v>
      </c>
      <c r="AC265" s="1" t="str">
        <f t="shared" si="20"/>
        <v>mobile</v>
      </c>
      <c r="AD265" s="1">
        <f>IF(I265=0,CONTROL!H$13,IF(I265&lt;=CONTROL!F$12,CONTROL!H$12,IF(I265&lt;=CONTROL!F$11,CONTROL!H$11,IF(I265&lt;=CONTROL!F$10,CONTROL!H$10,CONTROL!H$9))))</f>
        <v>1716</v>
      </c>
      <c r="AE265" s="1">
        <f t="shared" si="21"/>
        <v>60</v>
      </c>
      <c r="AF265" s="19">
        <f t="shared" si="22"/>
        <v>3.4965034965034968E-2</v>
      </c>
      <c r="AG265" s="19">
        <f t="shared" si="23"/>
        <v>3.4965034965034968E-2</v>
      </c>
    </row>
    <row r="266" spans="1:33" x14ac:dyDescent="0.25">
      <c r="A266" s="7" t="s">
        <v>146</v>
      </c>
      <c r="B266" s="8">
        <v>115</v>
      </c>
      <c r="C266" s="8">
        <v>134</v>
      </c>
      <c r="D266" s="8">
        <v>245</v>
      </c>
      <c r="E266" s="9" t="s">
        <v>147</v>
      </c>
      <c r="F266" s="8">
        <v>71</v>
      </c>
      <c r="G266" s="9" t="s">
        <v>76</v>
      </c>
      <c r="H266" s="9" t="s">
        <v>76</v>
      </c>
      <c r="I266" s="8">
        <v>0</v>
      </c>
      <c r="J266" s="8">
        <v>1716</v>
      </c>
      <c r="K266" s="8">
        <v>0.27</v>
      </c>
      <c r="L266" s="8">
        <v>2</v>
      </c>
      <c r="M266" s="8">
        <v>0</v>
      </c>
      <c r="N266" s="9" t="s">
        <v>152</v>
      </c>
      <c r="O266" s="9" t="s">
        <v>703</v>
      </c>
      <c r="P266" s="9" t="s">
        <v>704</v>
      </c>
      <c r="Q266" s="9" t="s">
        <v>705</v>
      </c>
      <c r="R266" s="9" t="s">
        <v>158</v>
      </c>
      <c r="S266" s="8">
        <v>467</v>
      </c>
      <c r="T266" s="8">
        <v>1</v>
      </c>
      <c r="U266" s="8">
        <v>1</v>
      </c>
      <c r="V266" s="8">
        <v>2</v>
      </c>
      <c r="W266" s="8">
        <v>235</v>
      </c>
      <c r="X266" s="8">
        <v>230</v>
      </c>
      <c r="Y266" s="8">
        <v>465</v>
      </c>
      <c r="Z266" s="8">
        <v>0</v>
      </c>
      <c r="AA266" s="8">
        <v>0</v>
      </c>
      <c r="AB266" s="8">
        <v>59</v>
      </c>
      <c r="AC266" s="1" t="str">
        <f t="shared" si="20"/>
        <v>mobile</v>
      </c>
      <c r="AD266" s="1">
        <f>IF(I266=0,CONTROL!H$13,IF(I266&lt;=CONTROL!F$12,CONTROL!H$12,IF(I266&lt;=CONTROL!F$11,CONTROL!H$11,IF(I266&lt;=CONTROL!F$10,CONTROL!H$10,CONTROL!H$9))))</f>
        <v>1716</v>
      </c>
      <c r="AE266" s="1">
        <f t="shared" si="21"/>
        <v>467</v>
      </c>
      <c r="AF266" s="19">
        <f t="shared" si="22"/>
        <v>0.27214452214452217</v>
      </c>
      <c r="AG266" s="19">
        <f t="shared" si="23"/>
        <v>0.27214452214452217</v>
      </c>
    </row>
    <row r="267" spans="1:33" x14ac:dyDescent="0.25">
      <c r="A267" s="7" t="s">
        <v>146</v>
      </c>
      <c r="B267" s="8">
        <v>115</v>
      </c>
      <c r="C267" s="8">
        <v>134</v>
      </c>
      <c r="D267" s="8">
        <v>250</v>
      </c>
      <c r="E267" s="9" t="s">
        <v>147</v>
      </c>
      <c r="F267" s="8">
        <v>71</v>
      </c>
      <c r="G267" s="9" t="s">
        <v>76</v>
      </c>
      <c r="H267" s="9" t="s">
        <v>76</v>
      </c>
      <c r="I267" s="8">
        <v>0</v>
      </c>
      <c r="J267" s="8">
        <v>1716</v>
      </c>
      <c r="K267" s="8">
        <v>0.02</v>
      </c>
      <c r="L267" s="8">
        <v>2</v>
      </c>
      <c r="M267" s="8">
        <v>0</v>
      </c>
      <c r="N267" s="9" t="s">
        <v>152</v>
      </c>
      <c r="O267" s="9" t="s">
        <v>703</v>
      </c>
      <c r="P267" s="9" t="s">
        <v>706</v>
      </c>
      <c r="Q267" s="9" t="s">
        <v>707</v>
      </c>
      <c r="R267" s="9" t="s">
        <v>158</v>
      </c>
      <c r="S267" s="8">
        <v>33</v>
      </c>
      <c r="T267" s="8">
        <v>0</v>
      </c>
      <c r="U267" s="8">
        <v>0</v>
      </c>
      <c r="V267" s="8">
        <v>0</v>
      </c>
      <c r="W267" s="8">
        <v>0</v>
      </c>
      <c r="X267" s="8">
        <v>33</v>
      </c>
      <c r="Y267" s="8">
        <v>33</v>
      </c>
      <c r="Z267" s="8">
        <v>0</v>
      </c>
      <c r="AA267" s="8">
        <v>0</v>
      </c>
      <c r="AB267" s="8">
        <v>59</v>
      </c>
      <c r="AC267" s="1" t="str">
        <f t="shared" si="20"/>
        <v>mobile</v>
      </c>
      <c r="AD267" s="1">
        <f>IF(I267=0,CONTROL!H$13,IF(I267&lt;=CONTROL!F$12,CONTROL!H$12,IF(I267&lt;=CONTROL!F$11,CONTROL!H$11,IF(I267&lt;=CONTROL!F$10,CONTROL!H$10,CONTROL!H$9))))</f>
        <v>1716</v>
      </c>
      <c r="AE267" s="1">
        <f t="shared" si="21"/>
        <v>33</v>
      </c>
      <c r="AF267" s="19">
        <f t="shared" si="22"/>
        <v>1.9230769230769232E-2</v>
      </c>
      <c r="AG267" s="19">
        <f t="shared" si="23"/>
        <v>1.9230769230769232E-2</v>
      </c>
    </row>
    <row r="268" spans="1:33" x14ac:dyDescent="0.25">
      <c r="A268" s="7" t="s">
        <v>161</v>
      </c>
      <c r="B268" s="8">
        <v>102</v>
      </c>
      <c r="C268" s="8">
        <v>-99</v>
      </c>
      <c r="D268" s="8">
        <v>100</v>
      </c>
      <c r="E268" s="9" t="s">
        <v>162</v>
      </c>
      <c r="F268" s="8">
        <v>73</v>
      </c>
      <c r="G268" s="9" t="s">
        <v>78</v>
      </c>
      <c r="H268" s="9" t="s">
        <v>78</v>
      </c>
      <c r="I268" s="8">
        <v>1</v>
      </c>
      <c r="J268" s="8">
        <v>3775</v>
      </c>
      <c r="K268" s="8">
        <v>1</v>
      </c>
      <c r="L268" s="10"/>
      <c r="M268" s="8">
        <v>1</v>
      </c>
      <c r="N268" s="9" t="s">
        <v>159</v>
      </c>
      <c r="O268" s="9" t="s">
        <v>708</v>
      </c>
      <c r="P268" s="9" t="s">
        <v>159</v>
      </c>
      <c r="Q268" s="9" t="s">
        <v>159</v>
      </c>
      <c r="R268" s="9" t="s">
        <v>159</v>
      </c>
      <c r="S268" s="8">
        <v>508</v>
      </c>
      <c r="T268" s="8">
        <v>17</v>
      </c>
      <c r="U268" s="8">
        <v>100</v>
      </c>
      <c r="V268" s="8">
        <v>117</v>
      </c>
      <c r="W268" s="8">
        <v>146</v>
      </c>
      <c r="X268" s="8">
        <v>245</v>
      </c>
      <c r="Y268" s="8">
        <v>391</v>
      </c>
      <c r="Z268" s="10"/>
      <c r="AA268" s="8">
        <v>0</v>
      </c>
      <c r="AB268" s="8">
        <v>60</v>
      </c>
      <c r="AC268" s="1" t="str">
        <f t="shared" si="20"/>
        <v>hospital</v>
      </c>
      <c r="AD268" s="1">
        <f>IF(I268=0,CONTROL!H$13,IF(I268&lt;=CONTROL!F$12,CONTROL!H$12,IF(I268&lt;=CONTROL!F$11,CONTROL!H$11,IF(I268&lt;=CONTROL!F$10,CONTROL!H$10,CONTROL!H$9))))</f>
        <v>3775</v>
      </c>
      <c r="AE268" s="1">
        <f t="shared" si="21"/>
        <v>508</v>
      </c>
      <c r="AF268" s="19">
        <f t="shared" si="22"/>
        <v>0.13456953642384106</v>
      </c>
      <c r="AG268" s="19">
        <f t="shared" si="23"/>
        <v>1</v>
      </c>
    </row>
    <row r="269" spans="1:33" x14ac:dyDescent="0.25">
      <c r="A269" s="7" t="s">
        <v>146</v>
      </c>
      <c r="B269" s="8">
        <v>32</v>
      </c>
      <c r="C269" s="8">
        <v>48</v>
      </c>
      <c r="D269" s="8">
        <v>85</v>
      </c>
      <c r="E269" s="9" t="s">
        <v>147</v>
      </c>
      <c r="F269" s="8">
        <v>152</v>
      </c>
      <c r="G269" s="9" t="s">
        <v>709</v>
      </c>
      <c r="H269" s="9" t="s">
        <v>79</v>
      </c>
      <c r="I269" s="8">
        <v>8</v>
      </c>
      <c r="J269" s="8">
        <v>4805</v>
      </c>
      <c r="K269" s="8">
        <v>1</v>
      </c>
      <c r="L269" s="8">
        <v>1</v>
      </c>
      <c r="M269" s="8">
        <v>1</v>
      </c>
      <c r="N269" s="9" t="s">
        <v>152</v>
      </c>
      <c r="O269" s="9" t="s">
        <v>710</v>
      </c>
      <c r="P269" s="9" t="s">
        <v>711</v>
      </c>
      <c r="Q269" s="9" t="s">
        <v>712</v>
      </c>
      <c r="R269" s="9" t="s">
        <v>713</v>
      </c>
      <c r="S269" s="8">
        <v>2942</v>
      </c>
      <c r="T269" s="8">
        <v>0</v>
      </c>
      <c r="U269" s="8">
        <v>0</v>
      </c>
      <c r="V269" s="8">
        <v>0</v>
      </c>
      <c r="W269" s="8">
        <v>935</v>
      </c>
      <c r="X269" s="8">
        <v>2007</v>
      </c>
      <c r="Y269" s="8">
        <v>2942</v>
      </c>
      <c r="Z269" s="8">
        <v>0</v>
      </c>
      <c r="AA269" s="8">
        <v>0</v>
      </c>
      <c r="AB269" s="8">
        <v>61</v>
      </c>
      <c r="AC269" s="1" t="str">
        <f t="shared" si="20"/>
        <v>freestand</v>
      </c>
      <c r="AD269" s="1">
        <f>IF(I269=0,CONTROL!H$13,IF(I269&lt;=CONTROL!F$12,CONTROL!H$12,IF(I269&lt;=CONTROL!F$11,CONTROL!H$11,IF(I269&lt;=CONTROL!F$10,CONTROL!H$10,CONTROL!H$9))))</f>
        <v>4805</v>
      </c>
      <c r="AE269" s="1">
        <f t="shared" si="21"/>
        <v>2942</v>
      </c>
      <c r="AF269" s="19">
        <f t="shared" si="22"/>
        <v>0.61227887617065557</v>
      </c>
      <c r="AG269" s="19">
        <f t="shared" si="23"/>
        <v>1</v>
      </c>
    </row>
    <row r="270" spans="1:33" x14ac:dyDescent="0.25">
      <c r="A270" s="7" t="s">
        <v>146</v>
      </c>
      <c r="B270" s="8">
        <v>98</v>
      </c>
      <c r="C270" s="8">
        <v>117</v>
      </c>
      <c r="D270" s="8">
        <v>188</v>
      </c>
      <c r="E270" s="9" t="s">
        <v>147</v>
      </c>
      <c r="F270" s="8">
        <v>152</v>
      </c>
      <c r="G270" s="9" t="s">
        <v>709</v>
      </c>
      <c r="H270" s="9" t="s">
        <v>79</v>
      </c>
      <c r="I270" s="8">
        <v>8</v>
      </c>
      <c r="J270" s="8">
        <v>4805</v>
      </c>
      <c r="K270" s="8">
        <v>0.46</v>
      </c>
      <c r="L270" s="8">
        <v>2</v>
      </c>
      <c r="M270" s="8">
        <v>0</v>
      </c>
      <c r="N270" s="9" t="s">
        <v>152</v>
      </c>
      <c r="O270" s="9" t="s">
        <v>714</v>
      </c>
      <c r="P270" s="9" t="s">
        <v>715</v>
      </c>
      <c r="Q270" s="9" t="s">
        <v>712</v>
      </c>
      <c r="R270" s="9" t="s">
        <v>155</v>
      </c>
      <c r="S270" s="8">
        <v>2226</v>
      </c>
      <c r="T270" s="8">
        <v>0</v>
      </c>
      <c r="U270" s="8">
        <v>0</v>
      </c>
      <c r="V270" s="8">
        <v>0</v>
      </c>
      <c r="W270" s="8">
        <v>55</v>
      </c>
      <c r="X270" s="8">
        <v>2171</v>
      </c>
      <c r="Y270" s="8">
        <v>2226</v>
      </c>
      <c r="Z270" s="8">
        <v>0</v>
      </c>
      <c r="AA270" s="8">
        <v>0</v>
      </c>
      <c r="AB270" s="8">
        <v>61</v>
      </c>
      <c r="AC270" s="1" t="str">
        <f t="shared" si="20"/>
        <v>mobile</v>
      </c>
      <c r="AD270" s="1">
        <f>IF(I270=0,CONTROL!H$13,IF(I270&lt;=CONTROL!F$12,CONTROL!H$12,IF(I270&lt;=CONTROL!F$11,CONTROL!H$11,IF(I270&lt;=CONTROL!F$10,CONTROL!H$10,CONTROL!H$9))))</f>
        <v>4805</v>
      </c>
      <c r="AE270" s="1">
        <f t="shared" si="21"/>
        <v>2226</v>
      </c>
      <c r="AF270" s="19">
        <f t="shared" si="22"/>
        <v>0.46326742976066598</v>
      </c>
      <c r="AG270" s="19">
        <f t="shared" si="23"/>
        <v>0.46326742976066598</v>
      </c>
    </row>
    <row r="271" spans="1:33" x14ac:dyDescent="0.25">
      <c r="A271" s="7" t="s">
        <v>146</v>
      </c>
      <c r="B271" s="8">
        <v>46</v>
      </c>
      <c r="C271" s="8">
        <v>64</v>
      </c>
      <c r="D271" s="8">
        <v>100</v>
      </c>
      <c r="E271" s="9" t="s">
        <v>147</v>
      </c>
      <c r="F271" s="8">
        <v>152</v>
      </c>
      <c r="G271" s="9" t="s">
        <v>709</v>
      </c>
      <c r="H271" s="9" t="s">
        <v>79</v>
      </c>
      <c r="I271" s="8">
        <v>8</v>
      </c>
      <c r="J271" s="8">
        <v>4805</v>
      </c>
      <c r="K271" s="8">
        <v>1</v>
      </c>
      <c r="L271" s="8">
        <v>1</v>
      </c>
      <c r="M271" s="8">
        <v>1</v>
      </c>
      <c r="N271" s="9" t="s">
        <v>159</v>
      </c>
      <c r="O271" s="9" t="s">
        <v>716</v>
      </c>
      <c r="P271" s="9" t="s">
        <v>717</v>
      </c>
      <c r="Q271" s="9" t="s">
        <v>712</v>
      </c>
      <c r="R271" s="9" t="s">
        <v>718</v>
      </c>
      <c r="S271" s="8">
        <v>4469</v>
      </c>
      <c r="T271" s="8">
        <v>0</v>
      </c>
      <c r="U271" s="8">
        <v>0</v>
      </c>
      <c r="V271" s="8">
        <v>0</v>
      </c>
      <c r="W271" s="8">
        <v>0</v>
      </c>
      <c r="X271" s="8">
        <v>0</v>
      </c>
      <c r="Y271" s="8">
        <v>4469</v>
      </c>
      <c r="Z271" s="8">
        <v>0</v>
      </c>
      <c r="AA271" s="8">
        <v>0</v>
      </c>
      <c r="AB271" s="8">
        <v>61</v>
      </c>
      <c r="AC271" s="1" t="str">
        <f t="shared" si="20"/>
        <v>freestand</v>
      </c>
      <c r="AD271" s="1">
        <f>IF(I271=0,CONTROL!H$13,IF(I271&lt;=CONTROL!F$12,CONTROL!H$12,IF(I271&lt;=CONTROL!F$11,CONTROL!H$11,IF(I271&lt;=CONTROL!F$10,CONTROL!H$10,CONTROL!H$9))))</f>
        <v>4805</v>
      </c>
      <c r="AE271" s="17">
        <v>4469</v>
      </c>
      <c r="AF271" s="19">
        <f t="shared" si="22"/>
        <v>0.93007284079084285</v>
      </c>
      <c r="AG271" s="19">
        <f t="shared" si="23"/>
        <v>1</v>
      </c>
    </row>
    <row r="272" spans="1:33" x14ac:dyDescent="0.25">
      <c r="A272" s="7" t="s">
        <v>146</v>
      </c>
      <c r="B272" s="8">
        <v>126</v>
      </c>
      <c r="C272" s="8">
        <v>152</v>
      </c>
      <c r="D272" s="8">
        <v>351</v>
      </c>
      <c r="E272" s="9" t="s">
        <v>147</v>
      </c>
      <c r="F272" s="8">
        <v>152</v>
      </c>
      <c r="G272" s="9" t="s">
        <v>709</v>
      </c>
      <c r="H272" s="9" t="s">
        <v>79</v>
      </c>
      <c r="I272" s="8">
        <v>8</v>
      </c>
      <c r="J272" s="8">
        <v>4805</v>
      </c>
      <c r="K272" s="8">
        <v>1</v>
      </c>
      <c r="L272" s="8">
        <v>1</v>
      </c>
      <c r="M272" s="8">
        <v>1</v>
      </c>
      <c r="N272" s="9" t="s">
        <v>159</v>
      </c>
      <c r="O272" s="9" t="s">
        <v>719</v>
      </c>
      <c r="P272" s="9" t="s">
        <v>720</v>
      </c>
      <c r="Q272" s="9" t="s">
        <v>712</v>
      </c>
      <c r="R272" s="9" t="s">
        <v>721</v>
      </c>
      <c r="S272" s="8">
        <v>4324</v>
      </c>
      <c r="T272" s="8">
        <v>0</v>
      </c>
      <c r="U272" s="8">
        <v>0</v>
      </c>
      <c r="V272" s="8">
        <v>0</v>
      </c>
      <c r="W272" s="8">
        <v>1242</v>
      </c>
      <c r="X272" s="8">
        <v>3082</v>
      </c>
      <c r="Y272" s="8">
        <v>4324</v>
      </c>
      <c r="Z272" s="8">
        <v>0</v>
      </c>
      <c r="AA272" s="8">
        <v>0</v>
      </c>
      <c r="AB272" s="8">
        <v>61</v>
      </c>
      <c r="AC272" s="1" t="str">
        <f t="shared" si="20"/>
        <v>freestand</v>
      </c>
      <c r="AD272" s="1">
        <f>IF(I272=0,CONTROL!H$13,IF(I272&lt;=CONTROL!F$12,CONTROL!H$12,IF(I272&lt;=CONTROL!F$11,CONTROL!H$11,IF(I272&lt;=CONTROL!F$10,CONTROL!H$10,CONTROL!H$9))))</f>
        <v>4805</v>
      </c>
      <c r="AE272" s="1">
        <f t="shared" si="21"/>
        <v>4324</v>
      </c>
      <c r="AF272" s="19">
        <f t="shared" si="22"/>
        <v>0.89989594172736731</v>
      </c>
      <c r="AG272" s="19">
        <f t="shared" si="23"/>
        <v>1</v>
      </c>
    </row>
    <row r="273" spans="1:33" x14ac:dyDescent="0.25">
      <c r="A273" s="7" t="s">
        <v>161</v>
      </c>
      <c r="B273" s="8">
        <v>104</v>
      </c>
      <c r="C273" s="8">
        <v>-99</v>
      </c>
      <c r="D273" s="8">
        <v>102</v>
      </c>
      <c r="E273" s="9" t="s">
        <v>162</v>
      </c>
      <c r="F273" s="8">
        <v>152</v>
      </c>
      <c r="G273" s="9" t="s">
        <v>709</v>
      </c>
      <c r="H273" s="9" t="s">
        <v>79</v>
      </c>
      <c r="I273" s="8">
        <v>8</v>
      </c>
      <c r="J273" s="8">
        <v>4805</v>
      </c>
      <c r="K273" s="8">
        <v>4</v>
      </c>
      <c r="L273" s="10"/>
      <c r="M273" s="8">
        <v>4</v>
      </c>
      <c r="N273" s="9" t="s">
        <v>722</v>
      </c>
      <c r="O273" s="9" t="s">
        <v>723</v>
      </c>
      <c r="P273" s="9" t="s">
        <v>159</v>
      </c>
      <c r="Q273" s="9" t="s">
        <v>159</v>
      </c>
      <c r="R273" s="9" t="s">
        <v>159</v>
      </c>
      <c r="S273" s="8">
        <v>12599</v>
      </c>
      <c r="T273" s="8">
        <v>4403</v>
      </c>
      <c r="U273" s="8">
        <v>3911</v>
      </c>
      <c r="V273" s="8">
        <v>8314</v>
      </c>
      <c r="W273" s="8">
        <v>2576</v>
      </c>
      <c r="X273" s="8">
        <v>1709</v>
      </c>
      <c r="Y273" s="8">
        <v>4285</v>
      </c>
      <c r="Z273" s="10"/>
      <c r="AA273" s="8">
        <v>0</v>
      </c>
      <c r="AB273" s="8">
        <v>61</v>
      </c>
      <c r="AC273" s="1" t="str">
        <f t="shared" si="20"/>
        <v>hospital</v>
      </c>
      <c r="AD273" s="1">
        <f>IF(I273=0,CONTROL!H$13,IF(I273&lt;=CONTROL!F$12,CONTROL!H$12,IF(I273&lt;=CONTROL!F$11,CONTROL!H$11,IF(I273&lt;=CONTROL!F$10,CONTROL!H$10,CONTROL!H$9))))</f>
        <v>4805</v>
      </c>
      <c r="AE273" s="1">
        <f t="shared" si="21"/>
        <v>12599</v>
      </c>
      <c r="AF273" s="19">
        <f t="shared" si="22"/>
        <v>1</v>
      </c>
      <c r="AG273" s="19">
        <f t="shared" si="23"/>
        <v>4</v>
      </c>
    </row>
    <row r="274" spans="1:33" x14ac:dyDescent="0.25">
      <c r="A274" s="7" t="s">
        <v>146</v>
      </c>
      <c r="B274" s="8">
        <v>45</v>
      </c>
      <c r="C274" s="8">
        <v>63</v>
      </c>
      <c r="D274" s="8">
        <v>98</v>
      </c>
      <c r="E274" s="9" t="s">
        <v>147</v>
      </c>
      <c r="F274" s="8">
        <v>152</v>
      </c>
      <c r="G274" s="9" t="s">
        <v>709</v>
      </c>
      <c r="H274" s="9" t="s">
        <v>79</v>
      </c>
      <c r="I274" s="8">
        <v>8</v>
      </c>
      <c r="J274" s="8">
        <v>4805</v>
      </c>
      <c r="K274" s="8">
        <v>1</v>
      </c>
      <c r="L274" s="8">
        <v>1</v>
      </c>
      <c r="M274" s="8">
        <v>1</v>
      </c>
      <c r="N274" s="9" t="s">
        <v>159</v>
      </c>
      <c r="O274" s="9" t="s">
        <v>716</v>
      </c>
      <c r="P274" s="9" t="s">
        <v>724</v>
      </c>
      <c r="Q274" s="9" t="s">
        <v>712</v>
      </c>
      <c r="R274" s="9" t="s">
        <v>718</v>
      </c>
      <c r="S274" s="8">
        <v>4840</v>
      </c>
      <c r="T274" s="8">
        <v>0</v>
      </c>
      <c r="U274" s="8">
        <v>0</v>
      </c>
      <c r="V274" s="8">
        <v>0</v>
      </c>
      <c r="W274" s="8">
        <v>0</v>
      </c>
      <c r="X274" s="8">
        <v>0</v>
      </c>
      <c r="Y274" s="8">
        <v>4840</v>
      </c>
      <c r="Z274" s="8">
        <v>0</v>
      </c>
      <c r="AA274" s="8">
        <v>0</v>
      </c>
      <c r="AB274" s="8">
        <v>61</v>
      </c>
      <c r="AC274" s="1" t="str">
        <f t="shared" si="20"/>
        <v>freestand</v>
      </c>
      <c r="AD274" s="1">
        <f>IF(I274=0,CONTROL!H$13,IF(I274&lt;=CONTROL!F$12,CONTROL!H$12,IF(I274&lt;=CONTROL!F$11,CONTROL!H$11,IF(I274&lt;=CONTROL!F$10,CONTROL!H$10,CONTROL!H$9))))</f>
        <v>4805</v>
      </c>
      <c r="AE274" s="17">
        <v>4840</v>
      </c>
      <c r="AF274" s="19">
        <f t="shared" si="22"/>
        <v>1</v>
      </c>
      <c r="AG274" s="19">
        <f t="shared" si="23"/>
        <v>1</v>
      </c>
    </row>
    <row r="275" spans="1:33" x14ac:dyDescent="0.25">
      <c r="A275" s="7" t="s">
        <v>146</v>
      </c>
      <c r="B275" s="8">
        <v>97</v>
      </c>
      <c r="C275" s="8">
        <v>116</v>
      </c>
      <c r="D275" s="8">
        <v>185</v>
      </c>
      <c r="E275" s="9" t="s">
        <v>147</v>
      </c>
      <c r="F275" s="8">
        <v>75</v>
      </c>
      <c r="G275" s="9" t="s">
        <v>80</v>
      </c>
      <c r="H275" s="9" t="s">
        <v>80</v>
      </c>
      <c r="I275" s="8">
        <v>0</v>
      </c>
      <c r="J275" s="8">
        <v>1716</v>
      </c>
      <c r="K275" s="8">
        <v>0.41</v>
      </c>
      <c r="L275" s="8">
        <v>2</v>
      </c>
      <c r="M275" s="8">
        <v>0</v>
      </c>
      <c r="N275" s="9" t="s">
        <v>171</v>
      </c>
      <c r="O275" s="9" t="s">
        <v>725</v>
      </c>
      <c r="P275" s="9" t="s">
        <v>726</v>
      </c>
      <c r="Q275" s="9" t="s">
        <v>29</v>
      </c>
      <c r="R275" s="9" t="s">
        <v>175</v>
      </c>
      <c r="S275" s="8">
        <v>712</v>
      </c>
      <c r="T275" s="8">
        <v>1</v>
      </c>
      <c r="U275" s="8">
        <v>17</v>
      </c>
      <c r="V275" s="8">
        <v>18</v>
      </c>
      <c r="W275" s="8">
        <v>82</v>
      </c>
      <c r="X275" s="8">
        <v>612</v>
      </c>
      <c r="Y275" s="8">
        <v>694</v>
      </c>
      <c r="Z275" s="8">
        <v>0</v>
      </c>
      <c r="AA275" s="8">
        <v>0</v>
      </c>
      <c r="AB275" s="8">
        <v>62</v>
      </c>
      <c r="AC275" s="1" t="str">
        <f t="shared" si="20"/>
        <v>mobile</v>
      </c>
      <c r="AD275" s="1">
        <f>IF(I275=0,CONTROL!H$13,IF(I275&lt;=CONTROL!F$12,CONTROL!H$12,IF(I275&lt;=CONTROL!F$11,CONTROL!H$11,IF(I275&lt;=CONTROL!F$10,CONTROL!H$10,CONTROL!H$9))))</f>
        <v>1716</v>
      </c>
      <c r="AE275" s="1">
        <f t="shared" si="21"/>
        <v>712</v>
      </c>
      <c r="AF275" s="19">
        <f t="shared" si="22"/>
        <v>0.41491841491841491</v>
      </c>
      <c r="AG275" s="19">
        <f t="shared" si="23"/>
        <v>0.41491841491841491</v>
      </c>
    </row>
    <row r="276" spans="1:33" x14ac:dyDescent="0.25">
      <c r="A276" s="7" t="s">
        <v>146</v>
      </c>
      <c r="B276" s="8">
        <v>148</v>
      </c>
      <c r="C276" s="8">
        <v>180</v>
      </c>
      <c r="D276" s="8">
        <v>412</v>
      </c>
      <c r="E276" s="9" t="s">
        <v>147</v>
      </c>
      <c r="F276" s="8">
        <v>76</v>
      </c>
      <c r="G276" s="9" t="s">
        <v>81</v>
      </c>
      <c r="H276" s="9" t="s">
        <v>81</v>
      </c>
      <c r="I276" s="8">
        <v>2</v>
      </c>
      <c r="J276" s="8">
        <v>4118</v>
      </c>
      <c r="K276" s="8">
        <v>1</v>
      </c>
      <c r="L276" s="8">
        <v>1</v>
      </c>
      <c r="M276" s="8">
        <v>1</v>
      </c>
      <c r="N276" s="9" t="s">
        <v>727</v>
      </c>
      <c r="O276" s="9" t="s">
        <v>728</v>
      </c>
      <c r="P276" s="9" t="s">
        <v>729</v>
      </c>
      <c r="Q276" s="9" t="s">
        <v>730</v>
      </c>
      <c r="R276" s="9" t="s">
        <v>731</v>
      </c>
      <c r="S276" s="8">
        <v>3352</v>
      </c>
      <c r="T276" s="8">
        <v>0</v>
      </c>
      <c r="U276" s="8">
        <v>0</v>
      </c>
      <c r="V276" s="8">
        <v>0</v>
      </c>
      <c r="W276" s="8">
        <v>1508</v>
      </c>
      <c r="X276" s="8">
        <v>1844</v>
      </c>
      <c r="Y276" s="8">
        <v>3352</v>
      </c>
      <c r="Z276" s="8">
        <v>0</v>
      </c>
      <c r="AA276" s="8">
        <v>0</v>
      </c>
      <c r="AB276" s="8">
        <v>63</v>
      </c>
      <c r="AC276" s="1" t="str">
        <f t="shared" si="20"/>
        <v>freestand</v>
      </c>
      <c r="AD276" s="1">
        <f>IF(I276=0,CONTROL!H$13,IF(I276&lt;=CONTROL!F$12,CONTROL!H$12,IF(I276&lt;=CONTROL!F$11,CONTROL!H$11,IF(I276&lt;=CONTROL!F$10,CONTROL!H$10,CONTROL!H$9))))</f>
        <v>4118</v>
      </c>
      <c r="AE276" s="1">
        <f t="shared" si="21"/>
        <v>3352</v>
      </c>
      <c r="AF276" s="19">
        <f t="shared" si="22"/>
        <v>0.81398737251092768</v>
      </c>
      <c r="AG276" s="19">
        <f t="shared" si="23"/>
        <v>1</v>
      </c>
    </row>
    <row r="277" spans="1:33" x14ac:dyDescent="0.25">
      <c r="A277" s="7" t="s">
        <v>161</v>
      </c>
      <c r="B277" s="8">
        <v>46</v>
      </c>
      <c r="C277" s="8">
        <v>-99</v>
      </c>
      <c r="D277" s="8">
        <v>43</v>
      </c>
      <c r="E277" s="9" t="s">
        <v>162</v>
      </c>
      <c r="F277" s="8">
        <v>76</v>
      </c>
      <c r="G277" s="9" t="s">
        <v>81</v>
      </c>
      <c r="H277" s="9" t="s">
        <v>81</v>
      </c>
      <c r="I277" s="8">
        <v>2</v>
      </c>
      <c r="J277" s="8">
        <v>4118</v>
      </c>
      <c r="K277" s="8">
        <v>1</v>
      </c>
      <c r="L277" s="10"/>
      <c r="M277" s="8">
        <v>1</v>
      </c>
      <c r="N277" s="9" t="s">
        <v>732</v>
      </c>
      <c r="O277" s="9" t="s">
        <v>733</v>
      </c>
      <c r="P277" s="9" t="s">
        <v>159</v>
      </c>
      <c r="Q277" s="9" t="s">
        <v>159</v>
      </c>
      <c r="R277" s="9" t="s">
        <v>159</v>
      </c>
      <c r="S277" s="8">
        <v>1126</v>
      </c>
      <c r="T277" s="8">
        <v>136</v>
      </c>
      <c r="U277" s="8">
        <v>332</v>
      </c>
      <c r="V277" s="8">
        <v>468</v>
      </c>
      <c r="W277" s="8">
        <v>166</v>
      </c>
      <c r="X277" s="8">
        <v>492</v>
      </c>
      <c r="Y277" s="8">
        <v>658</v>
      </c>
      <c r="Z277" s="10"/>
      <c r="AA277" s="8">
        <v>0</v>
      </c>
      <c r="AB277" s="8">
        <v>63</v>
      </c>
      <c r="AC277" s="1" t="str">
        <f t="shared" si="20"/>
        <v>hospital</v>
      </c>
      <c r="AD277" s="1">
        <f>IF(I277=0,CONTROL!H$13,IF(I277&lt;=CONTROL!F$12,CONTROL!H$12,IF(I277&lt;=CONTROL!F$11,CONTROL!H$11,IF(I277&lt;=CONTROL!F$10,CONTROL!H$10,CONTROL!H$9))))</f>
        <v>4118</v>
      </c>
      <c r="AE277" s="1">
        <f t="shared" si="21"/>
        <v>1126</v>
      </c>
      <c r="AF277" s="19">
        <f t="shared" si="22"/>
        <v>0.27343370568237008</v>
      </c>
      <c r="AG277" s="19">
        <f t="shared" si="23"/>
        <v>1</v>
      </c>
    </row>
    <row r="278" spans="1:33" x14ac:dyDescent="0.25">
      <c r="A278" s="7" t="s">
        <v>161</v>
      </c>
      <c r="B278" s="8">
        <v>28</v>
      </c>
      <c r="C278" s="8">
        <v>-99</v>
      </c>
      <c r="D278" s="8">
        <v>27</v>
      </c>
      <c r="E278" s="9" t="s">
        <v>162</v>
      </c>
      <c r="F278" s="8">
        <v>77</v>
      </c>
      <c r="G278" s="9" t="s">
        <v>82</v>
      </c>
      <c r="H278" s="9" t="s">
        <v>82</v>
      </c>
      <c r="I278" s="8">
        <v>1</v>
      </c>
      <c r="J278" s="8">
        <v>3775</v>
      </c>
      <c r="K278" s="8">
        <v>1</v>
      </c>
      <c r="L278" s="10"/>
      <c r="M278" s="8">
        <v>1</v>
      </c>
      <c r="N278" s="9" t="s">
        <v>734</v>
      </c>
      <c r="O278" s="9" t="s">
        <v>735</v>
      </c>
      <c r="P278" s="9" t="s">
        <v>159</v>
      </c>
      <c r="Q278" s="9" t="s">
        <v>159</v>
      </c>
      <c r="R278" s="9" t="s">
        <v>159</v>
      </c>
      <c r="S278" s="8">
        <v>0</v>
      </c>
      <c r="T278" s="8">
        <v>0</v>
      </c>
      <c r="U278" s="8">
        <v>0</v>
      </c>
      <c r="V278" s="8">
        <v>0</v>
      </c>
      <c r="W278" s="8">
        <v>0</v>
      </c>
      <c r="X278" s="8">
        <v>0</v>
      </c>
      <c r="Y278" s="8">
        <v>0</v>
      </c>
      <c r="Z278" s="10"/>
      <c r="AA278" s="8">
        <v>0</v>
      </c>
      <c r="AB278" s="8">
        <v>64</v>
      </c>
      <c r="AC278" s="1" t="str">
        <f t="shared" si="20"/>
        <v>hospital</v>
      </c>
      <c r="AD278" s="1">
        <f>IF(I278=0,CONTROL!H$13,IF(I278&lt;=CONTROL!F$12,CONTROL!H$12,IF(I278&lt;=CONTROL!F$11,CONTROL!H$11,IF(I278&lt;=CONTROL!F$10,CONTROL!H$10,CONTROL!H$9))))</f>
        <v>3775</v>
      </c>
      <c r="AE278" s="1">
        <f t="shared" si="21"/>
        <v>0</v>
      </c>
      <c r="AF278" s="19">
        <f t="shared" si="22"/>
        <v>0</v>
      </c>
      <c r="AG278" s="19">
        <f t="shared" si="23"/>
        <v>1</v>
      </c>
    </row>
    <row r="279" spans="1:33" x14ac:dyDescent="0.25">
      <c r="A279" s="7" t="s">
        <v>146</v>
      </c>
      <c r="B279" s="8">
        <v>80</v>
      </c>
      <c r="C279" s="8">
        <v>97</v>
      </c>
      <c r="D279" s="8">
        <v>148</v>
      </c>
      <c r="E279" s="9" t="s">
        <v>147</v>
      </c>
      <c r="F279" s="8">
        <v>77</v>
      </c>
      <c r="G279" s="9" t="s">
        <v>82</v>
      </c>
      <c r="H279" s="9" t="s">
        <v>82</v>
      </c>
      <c r="I279" s="8">
        <v>1</v>
      </c>
      <c r="J279" s="8">
        <v>3775</v>
      </c>
      <c r="K279" s="8">
        <v>0.6</v>
      </c>
      <c r="L279" s="8">
        <v>2</v>
      </c>
      <c r="M279" s="8">
        <v>0</v>
      </c>
      <c r="N279" s="9" t="s">
        <v>494</v>
      </c>
      <c r="O279" s="9" t="s">
        <v>736</v>
      </c>
      <c r="P279" s="9" t="s">
        <v>737</v>
      </c>
      <c r="Q279" s="9" t="s">
        <v>84</v>
      </c>
      <c r="R279" s="9" t="s">
        <v>497</v>
      </c>
      <c r="S279" s="8">
        <v>2273</v>
      </c>
      <c r="T279" s="8">
        <v>36</v>
      </c>
      <c r="U279" s="8">
        <v>98</v>
      </c>
      <c r="V279" s="8">
        <v>134</v>
      </c>
      <c r="W279" s="8">
        <v>238</v>
      </c>
      <c r="X279" s="8">
        <v>1901</v>
      </c>
      <c r="Y279" s="8">
        <v>2139</v>
      </c>
      <c r="Z279" s="8">
        <v>0</v>
      </c>
      <c r="AA279" s="8">
        <v>0</v>
      </c>
      <c r="AB279" s="8">
        <v>64</v>
      </c>
      <c r="AC279" s="1" t="str">
        <f t="shared" si="20"/>
        <v>mobile</v>
      </c>
      <c r="AD279" s="1">
        <f>IF(I279=0,CONTROL!H$13,IF(I279&lt;=CONTROL!F$12,CONTROL!H$12,IF(I279&lt;=CONTROL!F$11,CONTROL!H$11,IF(I279&lt;=CONTROL!F$10,CONTROL!H$10,CONTROL!H$9))))</f>
        <v>3775</v>
      </c>
      <c r="AE279" s="1">
        <f t="shared" si="21"/>
        <v>2273</v>
      </c>
      <c r="AF279" s="19">
        <f t="shared" si="22"/>
        <v>0.60211920529801322</v>
      </c>
      <c r="AG279" s="19">
        <f t="shared" si="23"/>
        <v>0.60211920529801322</v>
      </c>
    </row>
    <row r="280" spans="1:33" x14ac:dyDescent="0.25">
      <c r="A280" s="7" t="s">
        <v>161</v>
      </c>
      <c r="B280" s="8">
        <v>54</v>
      </c>
      <c r="C280" s="8">
        <v>-99</v>
      </c>
      <c r="D280" s="8">
        <v>50</v>
      </c>
      <c r="E280" s="9" t="s">
        <v>162</v>
      </c>
      <c r="F280" s="8">
        <v>78</v>
      </c>
      <c r="G280" s="9" t="s">
        <v>83</v>
      </c>
      <c r="H280" s="9" t="s">
        <v>83</v>
      </c>
      <c r="I280" s="8">
        <v>2</v>
      </c>
      <c r="J280" s="8">
        <v>4118</v>
      </c>
      <c r="K280" s="8">
        <v>2</v>
      </c>
      <c r="L280" s="10"/>
      <c r="M280" s="8">
        <v>2</v>
      </c>
      <c r="N280" s="9" t="s">
        <v>738</v>
      </c>
      <c r="O280" s="9" t="s">
        <v>739</v>
      </c>
      <c r="P280" s="9" t="s">
        <v>159</v>
      </c>
      <c r="Q280" s="9" t="s">
        <v>159</v>
      </c>
      <c r="R280" s="9" t="s">
        <v>159</v>
      </c>
      <c r="S280" s="8">
        <v>6154</v>
      </c>
      <c r="T280" s="8">
        <v>403</v>
      </c>
      <c r="U280" s="8">
        <v>1022</v>
      </c>
      <c r="V280" s="8">
        <v>1425</v>
      </c>
      <c r="W280" s="8">
        <v>1048</v>
      </c>
      <c r="X280" s="8">
        <v>3681</v>
      </c>
      <c r="Y280" s="8">
        <v>4729</v>
      </c>
      <c r="Z280" s="10"/>
      <c r="AA280" s="8">
        <v>0</v>
      </c>
      <c r="AB280" s="8">
        <v>65</v>
      </c>
      <c r="AC280" s="1" t="str">
        <f t="shared" si="20"/>
        <v>hospital</v>
      </c>
      <c r="AD280" s="1">
        <f>IF(I280=0,CONTROL!H$13,IF(I280&lt;=CONTROL!F$12,CONTROL!H$12,IF(I280&lt;=CONTROL!F$11,CONTROL!H$11,IF(I280&lt;=CONTROL!F$10,CONTROL!H$10,CONTROL!H$9))))</f>
        <v>4118</v>
      </c>
      <c r="AE280" s="1">
        <f t="shared" si="21"/>
        <v>6154</v>
      </c>
      <c r="AF280" s="19">
        <f t="shared" si="22"/>
        <v>1</v>
      </c>
      <c r="AG280" s="19">
        <f t="shared" si="23"/>
        <v>2</v>
      </c>
    </row>
    <row r="281" spans="1:33" x14ac:dyDescent="0.25">
      <c r="A281" s="7" t="s">
        <v>161</v>
      </c>
      <c r="B281" s="8">
        <v>94</v>
      </c>
      <c r="C281" s="8">
        <v>-99</v>
      </c>
      <c r="D281" s="8">
        <v>92</v>
      </c>
      <c r="E281" s="9" t="s">
        <v>162</v>
      </c>
      <c r="F281" s="8">
        <v>79</v>
      </c>
      <c r="G281" s="9" t="s">
        <v>84</v>
      </c>
      <c r="H281" s="9" t="s">
        <v>84</v>
      </c>
      <c r="I281" s="8">
        <v>2</v>
      </c>
      <c r="J281" s="8">
        <v>4118</v>
      </c>
      <c r="K281" s="8">
        <v>1</v>
      </c>
      <c r="L281" s="10"/>
      <c r="M281" s="8">
        <v>1</v>
      </c>
      <c r="N281" s="9" t="s">
        <v>740</v>
      </c>
      <c r="O281" s="9" t="s">
        <v>741</v>
      </c>
      <c r="P281" s="9" t="s">
        <v>159</v>
      </c>
      <c r="Q281" s="9" t="s">
        <v>159</v>
      </c>
      <c r="R281" s="9" t="s">
        <v>159</v>
      </c>
      <c r="S281" s="8">
        <v>1615</v>
      </c>
      <c r="T281" s="8">
        <v>76</v>
      </c>
      <c r="U281" s="8">
        <v>133</v>
      </c>
      <c r="V281" s="8">
        <v>209</v>
      </c>
      <c r="W281" s="8">
        <v>217</v>
      </c>
      <c r="X281" s="8">
        <v>1189</v>
      </c>
      <c r="Y281" s="8">
        <v>1406</v>
      </c>
      <c r="Z281" s="10"/>
      <c r="AA281" s="8">
        <v>0</v>
      </c>
      <c r="AB281" s="8">
        <v>66</v>
      </c>
      <c r="AC281" s="1" t="str">
        <f t="shared" si="20"/>
        <v>hospital</v>
      </c>
      <c r="AD281" s="1">
        <f>IF(I281=0,CONTROL!H$13,IF(I281&lt;=CONTROL!F$12,CONTROL!H$12,IF(I281&lt;=CONTROL!F$11,CONTROL!H$11,IF(I281&lt;=CONTROL!F$10,CONTROL!H$10,CONTROL!H$9))))</f>
        <v>4118</v>
      </c>
      <c r="AE281" s="1">
        <f t="shared" si="21"/>
        <v>1615</v>
      </c>
      <c r="AF281" s="19">
        <f t="shared" si="22"/>
        <v>0.39218067022826614</v>
      </c>
      <c r="AG281" s="19">
        <f t="shared" si="23"/>
        <v>1</v>
      </c>
    </row>
    <row r="282" spans="1:33" x14ac:dyDescent="0.25">
      <c r="A282" s="7" t="s">
        <v>161</v>
      </c>
      <c r="B282" s="8">
        <v>55</v>
      </c>
      <c r="C282" s="8">
        <v>-99</v>
      </c>
      <c r="D282" s="8">
        <v>51</v>
      </c>
      <c r="E282" s="9" t="s">
        <v>162</v>
      </c>
      <c r="F282" s="8">
        <v>79</v>
      </c>
      <c r="G282" s="9" t="s">
        <v>84</v>
      </c>
      <c r="H282" s="9" t="s">
        <v>84</v>
      </c>
      <c r="I282" s="8">
        <v>2</v>
      </c>
      <c r="J282" s="8">
        <v>4118</v>
      </c>
      <c r="K282" s="8">
        <v>1</v>
      </c>
      <c r="L282" s="10"/>
      <c r="M282" s="8">
        <v>1</v>
      </c>
      <c r="N282" s="9" t="s">
        <v>742</v>
      </c>
      <c r="O282" s="9" t="s">
        <v>743</v>
      </c>
      <c r="P282" s="9" t="s">
        <v>159</v>
      </c>
      <c r="Q282" s="9" t="s">
        <v>159</v>
      </c>
      <c r="R282" s="9" t="s">
        <v>159</v>
      </c>
      <c r="S282" s="8">
        <v>3003</v>
      </c>
      <c r="T282" s="8">
        <v>100</v>
      </c>
      <c r="U282" s="8">
        <v>518</v>
      </c>
      <c r="V282" s="8">
        <v>618</v>
      </c>
      <c r="W282" s="8">
        <v>573</v>
      </c>
      <c r="X282" s="8">
        <v>1812</v>
      </c>
      <c r="Y282" s="8">
        <v>2385</v>
      </c>
      <c r="Z282" s="10"/>
      <c r="AA282" s="8">
        <v>0</v>
      </c>
      <c r="AB282" s="8">
        <v>66</v>
      </c>
      <c r="AC282" s="1" t="str">
        <f t="shared" si="20"/>
        <v>hospital</v>
      </c>
      <c r="AD282" s="1">
        <f>IF(I282=0,CONTROL!H$13,IF(I282&lt;=CONTROL!F$12,CONTROL!H$12,IF(I282&lt;=CONTROL!F$11,CONTROL!H$11,IF(I282&lt;=CONTROL!F$10,CONTROL!H$10,CONTROL!H$9))))</f>
        <v>4118</v>
      </c>
      <c r="AE282" s="1">
        <f t="shared" si="21"/>
        <v>3003</v>
      </c>
      <c r="AF282" s="19">
        <f t="shared" si="22"/>
        <v>0.72923749392909176</v>
      </c>
      <c r="AG282" s="19">
        <f t="shared" si="23"/>
        <v>1</v>
      </c>
    </row>
    <row r="283" spans="1:33" x14ac:dyDescent="0.25">
      <c r="A283" s="7" t="s">
        <v>161</v>
      </c>
      <c r="B283" s="8">
        <v>109</v>
      </c>
      <c r="C283" s="8">
        <v>-99</v>
      </c>
      <c r="D283" s="8">
        <v>147</v>
      </c>
      <c r="E283" s="9" t="s">
        <v>162</v>
      </c>
      <c r="F283" s="8">
        <v>80</v>
      </c>
      <c r="G283" s="9" t="s">
        <v>85</v>
      </c>
      <c r="H283" s="9" t="s">
        <v>85</v>
      </c>
      <c r="I283" s="8">
        <v>4</v>
      </c>
      <c r="J283" s="8">
        <v>4805</v>
      </c>
      <c r="K283" s="8">
        <v>2</v>
      </c>
      <c r="L283" s="10"/>
      <c r="M283" s="8">
        <v>2</v>
      </c>
      <c r="N283" s="9" t="s">
        <v>159</v>
      </c>
      <c r="O283" s="9" t="s">
        <v>744</v>
      </c>
      <c r="P283" s="9" t="s">
        <v>159</v>
      </c>
      <c r="Q283" s="9" t="s">
        <v>159</v>
      </c>
      <c r="R283" s="9" t="s">
        <v>159</v>
      </c>
      <c r="S283" s="8">
        <v>3635</v>
      </c>
      <c r="T283" s="8">
        <v>3</v>
      </c>
      <c r="U283" s="8">
        <v>2</v>
      </c>
      <c r="V283" s="8">
        <v>5</v>
      </c>
      <c r="W283" s="8">
        <v>583</v>
      </c>
      <c r="X283" s="8">
        <v>3047</v>
      </c>
      <c r="Y283" s="8">
        <v>3630</v>
      </c>
      <c r="Z283" s="10"/>
      <c r="AA283" s="8">
        <v>0</v>
      </c>
      <c r="AB283" s="8">
        <v>67</v>
      </c>
      <c r="AC283" s="1" t="str">
        <f t="shared" si="20"/>
        <v>hospital</v>
      </c>
      <c r="AD283" s="1">
        <f>IF(I283=0,CONTROL!H$13,IF(I283&lt;=CONTROL!F$12,CONTROL!H$12,IF(I283&lt;=CONTROL!F$11,CONTROL!H$11,IF(I283&lt;=CONTROL!F$10,CONTROL!H$10,CONTROL!H$9))))</f>
        <v>4462</v>
      </c>
      <c r="AE283" s="1">
        <f t="shared" si="21"/>
        <v>3635</v>
      </c>
      <c r="AF283" s="19">
        <f t="shared" si="22"/>
        <v>0.81465710443747197</v>
      </c>
      <c r="AG283" s="19">
        <f t="shared" si="23"/>
        <v>2</v>
      </c>
    </row>
    <row r="284" spans="1:33" x14ac:dyDescent="0.25">
      <c r="A284" s="7" t="s">
        <v>161</v>
      </c>
      <c r="B284" s="8">
        <v>109</v>
      </c>
      <c r="C284" s="8">
        <v>-99</v>
      </c>
      <c r="D284" s="8">
        <v>107</v>
      </c>
      <c r="E284" s="9" t="s">
        <v>162</v>
      </c>
      <c r="F284" s="8">
        <v>80</v>
      </c>
      <c r="G284" s="9" t="s">
        <v>85</v>
      </c>
      <c r="H284" s="9" t="s">
        <v>85</v>
      </c>
      <c r="I284" s="8">
        <v>4</v>
      </c>
      <c r="J284" s="8">
        <v>4805</v>
      </c>
      <c r="K284" s="8">
        <v>2</v>
      </c>
      <c r="L284" s="10"/>
      <c r="M284" s="8">
        <v>2</v>
      </c>
      <c r="N284" s="9" t="s">
        <v>159</v>
      </c>
      <c r="O284" s="9" t="s">
        <v>745</v>
      </c>
      <c r="P284" s="9" t="s">
        <v>159</v>
      </c>
      <c r="Q284" s="9" t="s">
        <v>159</v>
      </c>
      <c r="R284" s="9" t="s">
        <v>159</v>
      </c>
      <c r="S284" s="8">
        <v>6323</v>
      </c>
      <c r="T284" s="8">
        <v>210</v>
      </c>
      <c r="U284" s="8">
        <v>901</v>
      </c>
      <c r="V284" s="8">
        <v>1111</v>
      </c>
      <c r="W284" s="8">
        <v>1173</v>
      </c>
      <c r="X284" s="8">
        <v>4039</v>
      </c>
      <c r="Y284" s="8">
        <v>5212</v>
      </c>
      <c r="Z284" s="10"/>
      <c r="AA284" s="8">
        <v>0</v>
      </c>
      <c r="AB284" s="8">
        <v>67</v>
      </c>
      <c r="AC284" s="1" t="str">
        <f t="shared" si="20"/>
        <v>hospital</v>
      </c>
      <c r="AD284" s="1">
        <f>IF(I284=0,CONTROL!H$13,IF(I284&lt;=CONTROL!F$12,CONTROL!H$12,IF(I284&lt;=CONTROL!F$11,CONTROL!H$11,IF(I284&lt;=CONTROL!F$10,CONTROL!H$10,CONTROL!H$9))))</f>
        <v>4462</v>
      </c>
      <c r="AE284" s="1">
        <f t="shared" si="21"/>
        <v>6323</v>
      </c>
      <c r="AF284" s="19">
        <f t="shared" si="22"/>
        <v>1</v>
      </c>
      <c r="AG284" s="19">
        <f t="shared" si="23"/>
        <v>2</v>
      </c>
    </row>
    <row r="285" spans="1:33" x14ac:dyDescent="0.25">
      <c r="A285" s="7" t="s">
        <v>161</v>
      </c>
      <c r="B285" s="8">
        <v>47</v>
      </c>
      <c r="C285" s="8">
        <v>-99</v>
      </c>
      <c r="D285" s="8">
        <v>44</v>
      </c>
      <c r="E285" s="9" t="s">
        <v>162</v>
      </c>
      <c r="F285" s="8">
        <v>81</v>
      </c>
      <c r="G285" s="9" t="s">
        <v>86</v>
      </c>
      <c r="H285" s="9" t="s">
        <v>86</v>
      </c>
      <c r="I285" s="8">
        <v>1</v>
      </c>
      <c r="J285" s="8">
        <v>3775</v>
      </c>
      <c r="K285" s="8">
        <v>1</v>
      </c>
      <c r="L285" s="10"/>
      <c r="M285" s="8">
        <v>1</v>
      </c>
      <c r="N285" s="9" t="s">
        <v>746</v>
      </c>
      <c r="O285" s="9" t="s">
        <v>747</v>
      </c>
      <c r="P285" s="9" t="s">
        <v>159</v>
      </c>
      <c r="Q285" s="9" t="s">
        <v>159</v>
      </c>
      <c r="R285" s="9" t="s">
        <v>159</v>
      </c>
      <c r="S285" s="8">
        <v>2117</v>
      </c>
      <c r="T285" s="8">
        <v>204</v>
      </c>
      <c r="U285" s="8">
        <v>216</v>
      </c>
      <c r="V285" s="8">
        <v>420</v>
      </c>
      <c r="W285" s="8">
        <v>1215</v>
      </c>
      <c r="X285" s="8">
        <v>482</v>
      </c>
      <c r="Y285" s="8">
        <v>1697</v>
      </c>
      <c r="Z285" s="10"/>
      <c r="AA285" s="8">
        <v>0</v>
      </c>
      <c r="AB285" s="8">
        <v>68</v>
      </c>
      <c r="AC285" s="1" t="str">
        <f t="shared" si="20"/>
        <v>hospital</v>
      </c>
      <c r="AD285" s="1">
        <f>IF(I285=0,CONTROL!H$13,IF(I285&lt;=CONTROL!F$12,CONTROL!H$12,IF(I285&lt;=CONTROL!F$11,CONTROL!H$11,IF(I285&lt;=CONTROL!F$10,CONTROL!H$10,CONTROL!H$9))))</f>
        <v>3775</v>
      </c>
      <c r="AE285" s="1">
        <f t="shared" si="21"/>
        <v>2117</v>
      </c>
      <c r="AF285" s="19">
        <f t="shared" si="22"/>
        <v>0.56079470198675496</v>
      </c>
      <c r="AG285" s="19">
        <f t="shared" si="23"/>
        <v>1</v>
      </c>
    </row>
    <row r="286" spans="1:33" x14ac:dyDescent="0.25">
      <c r="A286" s="7" t="s">
        <v>161</v>
      </c>
      <c r="B286" s="8">
        <v>48</v>
      </c>
      <c r="C286" s="8">
        <v>-99</v>
      </c>
      <c r="D286" s="8">
        <v>45</v>
      </c>
      <c r="E286" s="9" t="s">
        <v>162</v>
      </c>
      <c r="F286" s="8">
        <v>82</v>
      </c>
      <c r="G286" s="9" t="s">
        <v>87</v>
      </c>
      <c r="H286" s="9" t="s">
        <v>87</v>
      </c>
      <c r="I286" s="8">
        <v>1</v>
      </c>
      <c r="J286" s="8">
        <v>3775</v>
      </c>
      <c r="K286" s="8">
        <v>1</v>
      </c>
      <c r="L286" s="10"/>
      <c r="M286" s="8">
        <v>1</v>
      </c>
      <c r="N286" s="9" t="s">
        <v>748</v>
      </c>
      <c r="O286" s="9" t="s">
        <v>749</v>
      </c>
      <c r="P286" s="9" t="s">
        <v>159</v>
      </c>
      <c r="Q286" s="9" t="s">
        <v>159</v>
      </c>
      <c r="R286" s="9" t="s">
        <v>159</v>
      </c>
      <c r="S286" s="8">
        <v>1556</v>
      </c>
      <c r="T286" s="8">
        <v>2</v>
      </c>
      <c r="U286" s="8">
        <v>71</v>
      </c>
      <c r="V286" s="8">
        <v>73</v>
      </c>
      <c r="W286" s="8">
        <v>54</v>
      </c>
      <c r="X286" s="8">
        <v>1429</v>
      </c>
      <c r="Y286" s="8">
        <v>1483</v>
      </c>
      <c r="Z286" s="10"/>
      <c r="AA286" s="8">
        <v>0</v>
      </c>
      <c r="AB286" s="8">
        <v>69</v>
      </c>
      <c r="AC286" s="1" t="str">
        <f t="shared" si="20"/>
        <v>hospital</v>
      </c>
      <c r="AD286" s="1">
        <f>IF(I286=0,CONTROL!H$13,IF(I286&lt;=CONTROL!F$12,CONTROL!H$12,IF(I286&lt;=CONTROL!F$11,CONTROL!H$11,IF(I286&lt;=CONTROL!F$10,CONTROL!H$10,CONTROL!H$9))))</f>
        <v>3775</v>
      </c>
      <c r="AE286" s="1">
        <f t="shared" si="21"/>
        <v>1556</v>
      </c>
      <c r="AF286" s="19">
        <f t="shared" si="22"/>
        <v>0.41218543046357614</v>
      </c>
      <c r="AG286" s="19">
        <f t="shared" si="23"/>
        <v>1</v>
      </c>
    </row>
    <row r="287" spans="1:33" x14ac:dyDescent="0.25">
      <c r="A287" s="7" t="s">
        <v>146</v>
      </c>
      <c r="B287" s="8">
        <v>106</v>
      </c>
      <c r="C287" s="8">
        <v>125</v>
      </c>
      <c r="D287" s="8">
        <v>217</v>
      </c>
      <c r="E287" s="9" t="s">
        <v>147</v>
      </c>
      <c r="F287" s="8">
        <v>83</v>
      </c>
      <c r="G287" s="9" t="s">
        <v>88</v>
      </c>
      <c r="H287" s="9" t="s">
        <v>88</v>
      </c>
      <c r="I287" s="8">
        <v>1</v>
      </c>
      <c r="J287" s="8">
        <v>3775</v>
      </c>
      <c r="K287" s="8">
        <v>0.33</v>
      </c>
      <c r="L287" s="8">
        <v>2</v>
      </c>
      <c r="M287" s="8">
        <v>0</v>
      </c>
      <c r="N287" s="9" t="s">
        <v>152</v>
      </c>
      <c r="O287" s="9" t="s">
        <v>750</v>
      </c>
      <c r="P287" s="9" t="s">
        <v>751</v>
      </c>
      <c r="Q287" s="9" t="s">
        <v>752</v>
      </c>
      <c r="R287" s="9" t="s">
        <v>155</v>
      </c>
      <c r="S287" s="8">
        <v>1238</v>
      </c>
      <c r="T287" s="8">
        <v>0</v>
      </c>
      <c r="U287" s="8">
        <v>0</v>
      </c>
      <c r="V287" s="8">
        <v>0</v>
      </c>
      <c r="W287" s="8">
        <v>0</v>
      </c>
      <c r="X287" s="8">
        <v>1238</v>
      </c>
      <c r="Y287" s="8">
        <v>1238</v>
      </c>
      <c r="Z287" s="8">
        <v>0</v>
      </c>
      <c r="AA287" s="8">
        <v>0</v>
      </c>
      <c r="AB287" s="8">
        <v>70</v>
      </c>
      <c r="AC287" s="1" t="str">
        <f t="shared" si="20"/>
        <v>mobile</v>
      </c>
      <c r="AD287" s="1">
        <f>IF(I287=0,CONTROL!H$13,IF(I287&lt;=CONTROL!F$12,CONTROL!H$12,IF(I287&lt;=CONTROL!F$11,CONTROL!H$11,IF(I287&lt;=CONTROL!F$10,CONTROL!H$10,CONTROL!H$9))))</f>
        <v>3775</v>
      </c>
      <c r="AE287" s="1">
        <f t="shared" si="21"/>
        <v>1238</v>
      </c>
      <c r="AF287" s="19">
        <f t="shared" si="22"/>
        <v>0.32794701986754965</v>
      </c>
      <c r="AG287" s="19">
        <f t="shared" si="23"/>
        <v>0.32794701986754965</v>
      </c>
    </row>
    <row r="288" spans="1:33" x14ac:dyDescent="0.25">
      <c r="A288" s="7" t="s">
        <v>161</v>
      </c>
      <c r="B288" s="8">
        <v>110</v>
      </c>
      <c r="C288" s="8">
        <v>-99</v>
      </c>
      <c r="D288" s="8">
        <v>108</v>
      </c>
      <c r="E288" s="9" t="s">
        <v>162</v>
      </c>
      <c r="F288" s="8">
        <v>83</v>
      </c>
      <c r="G288" s="9" t="s">
        <v>88</v>
      </c>
      <c r="H288" s="9" t="s">
        <v>88</v>
      </c>
      <c r="I288" s="8">
        <v>1</v>
      </c>
      <c r="J288" s="8">
        <v>3775</v>
      </c>
      <c r="K288" s="8">
        <v>1</v>
      </c>
      <c r="L288" s="10"/>
      <c r="M288" s="8">
        <v>1</v>
      </c>
      <c r="N288" s="9" t="s">
        <v>753</v>
      </c>
      <c r="O288" s="9" t="s">
        <v>754</v>
      </c>
      <c r="P288" s="9" t="s">
        <v>159</v>
      </c>
      <c r="Q288" s="9" t="s">
        <v>159</v>
      </c>
      <c r="R288" s="9" t="s">
        <v>159</v>
      </c>
      <c r="S288" s="8">
        <v>2828</v>
      </c>
      <c r="T288" s="8">
        <v>100</v>
      </c>
      <c r="U288" s="8">
        <v>480</v>
      </c>
      <c r="V288" s="8">
        <v>580</v>
      </c>
      <c r="W288" s="8">
        <v>631</v>
      </c>
      <c r="X288" s="8">
        <v>1768</v>
      </c>
      <c r="Y288" s="8">
        <v>2248</v>
      </c>
      <c r="Z288" s="10"/>
      <c r="AA288" s="8">
        <v>0</v>
      </c>
      <c r="AB288" s="8">
        <v>70</v>
      </c>
      <c r="AC288" s="1" t="str">
        <f t="shared" si="20"/>
        <v>hospital</v>
      </c>
      <c r="AD288" s="1">
        <f>IF(I288=0,CONTROL!H$13,IF(I288&lt;=CONTROL!F$12,CONTROL!H$12,IF(I288&lt;=CONTROL!F$11,CONTROL!H$11,IF(I288&lt;=CONTROL!F$10,CONTROL!H$10,CONTROL!H$9))))</f>
        <v>3775</v>
      </c>
      <c r="AE288" s="17">
        <v>2828</v>
      </c>
      <c r="AF288" s="19">
        <f t="shared" si="22"/>
        <v>0.74913907284768211</v>
      </c>
      <c r="AG288" s="19">
        <f t="shared" si="23"/>
        <v>1</v>
      </c>
    </row>
    <row r="289" spans="1:33" x14ac:dyDescent="0.25">
      <c r="A289" s="7" t="s">
        <v>161</v>
      </c>
      <c r="B289" s="8">
        <v>58</v>
      </c>
      <c r="C289" s="8">
        <v>-99</v>
      </c>
      <c r="D289" s="8">
        <v>55</v>
      </c>
      <c r="E289" s="9" t="s">
        <v>162</v>
      </c>
      <c r="F289" s="8">
        <v>84</v>
      </c>
      <c r="G289" s="9" t="s">
        <v>89</v>
      </c>
      <c r="H289" s="9" t="s">
        <v>89</v>
      </c>
      <c r="I289" s="8">
        <v>1</v>
      </c>
      <c r="J289" s="8">
        <v>3775</v>
      </c>
      <c r="K289" s="8">
        <v>1</v>
      </c>
      <c r="L289" s="10"/>
      <c r="M289" s="8">
        <v>1</v>
      </c>
      <c r="N289" s="9" t="s">
        <v>755</v>
      </c>
      <c r="O289" s="9" t="s">
        <v>756</v>
      </c>
      <c r="P289" s="9" t="s">
        <v>159</v>
      </c>
      <c r="Q289" s="9" t="s">
        <v>159</v>
      </c>
      <c r="R289" s="9" t="s">
        <v>159</v>
      </c>
      <c r="S289" s="8">
        <v>3304</v>
      </c>
      <c r="T289" s="8">
        <v>159</v>
      </c>
      <c r="U289" s="8">
        <v>373</v>
      </c>
      <c r="V289" s="8">
        <v>532</v>
      </c>
      <c r="W289" s="8">
        <v>877</v>
      </c>
      <c r="X289" s="8">
        <v>1895</v>
      </c>
      <c r="Y289" s="8">
        <v>2772</v>
      </c>
      <c r="Z289" s="10"/>
      <c r="AA289" s="8">
        <v>0</v>
      </c>
      <c r="AB289" s="8">
        <v>71</v>
      </c>
      <c r="AC289" s="1" t="str">
        <f t="shared" si="20"/>
        <v>hospital</v>
      </c>
      <c r="AD289" s="1">
        <f>IF(I289=0,CONTROL!H$13,IF(I289&lt;=CONTROL!F$12,CONTROL!H$12,IF(I289&lt;=CONTROL!F$11,CONTROL!H$11,IF(I289&lt;=CONTROL!F$10,CONTROL!H$10,CONTROL!H$9))))</f>
        <v>3775</v>
      </c>
      <c r="AE289" s="1">
        <f t="shared" si="21"/>
        <v>3304</v>
      </c>
      <c r="AF289" s="19">
        <f t="shared" si="22"/>
        <v>0.87523178807947022</v>
      </c>
      <c r="AG289" s="19">
        <f t="shared" si="23"/>
        <v>1</v>
      </c>
    </row>
    <row r="290" spans="1:33" x14ac:dyDescent="0.25">
      <c r="A290" s="7" t="s">
        <v>146</v>
      </c>
      <c r="B290" s="8">
        <v>97</v>
      </c>
      <c r="C290" s="8">
        <v>116</v>
      </c>
      <c r="D290" s="8">
        <v>186</v>
      </c>
      <c r="E290" s="9" t="s">
        <v>147</v>
      </c>
      <c r="F290" s="8">
        <v>84</v>
      </c>
      <c r="G290" s="9" t="s">
        <v>89</v>
      </c>
      <c r="H290" s="9" t="s">
        <v>89</v>
      </c>
      <c r="I290" s="8">
        <v>1</v>
      </c>
      <c r="J290" s="8">
        <v>3775</v>
      </c>
      <c r="K290" s="8">
        <v>0.1</v>
      </c>
      <c r="L290" s="8">
        <v>2</v>
      </c>
      <c r="M290" s="8">
        <v>0</v>
      </c>
      <c r="N290" s="9" t="s">
        <v>171</v>
      </c>
      <c r="O290" s="9" t="s">
        <v>757</v>
      </c>
      <c r="P290" s="9" t="s">
        <v>758</v>
      </c>
      <c r="Q290" s="9" t="s">
        <v>759</v>
      </c>
      <c r="R290" s="9" t="s">
        <v>175</v>
      </c>
      <c r="S290" s="8">
        <v>359</v>
      </c>
      <c r="T290" s="8">
        <v>0</v>
      </c>
      <c r="U290" s="8">
        <v>0</v>
      </c>
      <c r="V290" s="8">
        <v>0</v>
      </c>
      <c r="W290" s="8">
        <v>81</v>
      </c>
      <c r="X290" s="8">
        <v>278</v>
      </c>
      <c r="Y290" s="8">
        <v>359</v>
      </c>
      <c r="Z290" s="8">
        <v>0</v>
      </c>
      <c r="AA290" s="8">
        <v>0</v>
      </c>
      <c r="AB290" s="8">
        <v>71</v>
      </c>
      <c r="AC290" s="1" t="str">
        <f t="shared" si="20"/>
        <v>mobile</v>
      </c>
      <c r="AD290" s="1">
        <f>IF(I290=0,CONTROL!H$13,IF(I290&lt;=CONTROL!F$12,CONTROL!H$12,IF(I290&lt;=CONTROL!F$11,CONTROL!H$11,IF(I290&lt;=CONTROL!F$10,CONTROL!H$10,CONTROL!H$9))))</f>
        <v>3775</v>
      </c>
      <c r="AE290" s="1">
        <f t="shared" si="21"/>
        <v>359</v>
      </c>
      <c r="AF290" s="19">
        <f t="shared" si="22"/>
        <v>9.5099337748344365E-2</v>
      </c>
      <c r="AG290" s="19">
        <f t="shared" si="23"/>
        <v>9.5099337748344365E-2</v>
      </c>
    </row>
    <row r="291" spans="1:33" x14ac:dyDescent="0.25">
      <c r="A291" s="7" t="s">
        <v>159</v>
      </c>
      <c r="B291" s="10"/>
      <c r="C291" s="10"/>
      <c r="D291" s="10"/>
      <c r="E291" s="9" t="s">
        <v>159</v>
      </c>
      <c r="F291" s="10"/>
      <c r="G291" s="9" t="s">
        <v>90</v>
      </c>
      <c r="H291" s="9" t="s">
        <v>90</v>
      </c>
      <c r="I291" s="10"/>
      <c r="J291" s="8">
        <v>1716</v>
      </c>
      <c r="K291" s="10"/>
      <c r="L291" s="10"/>
      <c r="M291" s="10"/>
      <c r="N291" s="9" t="s">
        <v>159</v>
      </c>
      <c r="O291" s="9" t="s">
        <v>159</v>
      </c>
      <c r="P291" s="9" t="s">
        <v>159</v>
      </c>
      <c r="Q291" s="9" t="s">
        <v>159</v>
      </c>
      <c r="R291" s="9" t="s">
        <v>159</v>
      </c>
      <c r="S291" s="10"/>
      <c r="T291" s="10"/>
      <c r="U291" s="10"/>
      <c r="V291" s="10"/>
      <c r="W291" s="10"/>
      <c r="X291" s="10"/>
      <c r="Y291" s="10"/>
      <c r="Z291" s="10"/>
      <c r="AA291" s="10"/>
      <c r="AB291" s="8">
        <v>72</v>
      </c>
      <c r="AC291" s="1" t="str">
        <f t="shared" si="20"/>
        <v>no service</v>
      </c>
      <c r="AD291" s="1">
        <f>IF(I291=0,CONTROL!H$13,IF(I291&lt;=CONTROL!F$12,CONTROL!H$12,IF(I291&lt;=CONTROL!F$11,CONTROL!H$11,IF(I291&lt;=CONTROL!F$10,CONTROL!H$10,CONTROL!H$9))))</f>
        <v>1716</v>
      </c>
      <c r="AE291" s="1">
        <f t="shared" si="21"/>
        <v>0</v>
      </c>
      <c r="AF291" s="19">
        <f t="shared" si="22"/>
        <v>0</v>
      </c>
      <c r="AG291" s="19">
        <f t="shared" si="23"/>
        <v>0</v>
      </c>
    </row>
    <row r="292" spans="1:33" x14ac:dyDescent="0.25">
      <c r="A292" s="7" t="s">
        <v>161</v>
      </c>
      <c r="B292" s="8">
        <v>101</v>
      </c>
      <c r="C292" s="8">
        <v>-99</v>
      </c>
      <c r="D292" s="8">
        <v>99</v>
      </c>
      <c r="E292" s="9" t="s">
        <v>162</v>
      </c>
      <c r="F292" s="8">
        <v>86</v>
      </c>
      <c r="G292" s="9" t="s">
        <v>91</v>
      </c>
      <c r="H292" s="9" t="s">
        <v>91</v>
      </c>
      <c r="I292" s="8">
        <v>2</v>
      </c>
      <c r="J292" s="8">
        <v>4118</v>
      </c>
      <c r="K292" s="8">
        <v>1</v>
      </c>
      <c r="L292" s="10"/>
      <c r="M292" s="8">
        <v>1</v>
      </c>
      <c r="N292" s="9" t="s">
        <v>760</v>
      </c>
      <c r="O292" s="9" t="s">
        <v>761</v>
      </c>
      <c r="P292" s="9" t="s">
        <v>159</v>
      </c>
      <c r="Q292" s="9" t="s">
        <v>159</v>
      </c>
      <c r="R292" s="9" t="s">
        <v>159</v>
      </c>
      <c r="S292" s="8">
        <v>2711</v>
      </c>
      <c r="T292" s="8">
        <v>119</v>
      </c>
      <c r="U292" s="8">
        <v>445</v>
      </c>
      <c r="V292" s="8">
        <v>564</v>
      </c>
      <c r="W292" s="8">
        <v>441</v>
      </c>
      <c r="X292" s="8">
        <v>1708</v>
      </c>
      <c r="Y292" s="8">
        <v>2147</v>
      </c>
      <c r="Z292" s="10"/>
      <c r="AA292" s="8">
        <v>0</v>
      </c>
      <c r="AB292" s="8">
        <v>73</v>
      </c>
      <c r="AC292" s="1" t="str">
        <f t="shared" si="20"/>
        <v>hospital</v>
      </c>
      <c r="AD292" s="1">
        <f>IF(I292=0,CONTROL!H$13,IF(I292&lt;=CONTROL!F$12,CONTROL!H$12,IF(I292&lt;=CONTROL!F$11,CONTROL!H$11,IF(I292&lt;=CONTROL!F$10,CONTROL!H$10,CONTROL!H$9))))</f>
        <v>4118</v>
      </c>
      <c r="AE292" s="17">
        <v>2711</v>
      </c>
      <c r="AF292" s="19">
        <f t="shared" si="22"/>
        <v>0.65832928606119478</v>
      </c>
      <c r="AG292" s="19">
        <f t="shared" si="23"/>
        <v>1</v>
      </c>
    </row>
    <row r="293" spans="1:33" x14ac:dyDescent="0.25">
      <c r="A293" s="7" t="s">
        <v>161</v>
      </c>
      <c r="B293" s="8">
        <v>82</v>
      </c>
      <c r="C293" s="8">
        <v>-99</v>
      </c>
      <c r="D293" s="8">
        <v>79</v>
      </c>
      <c r="E293" s="9" t="s">
        <v>162</v>
      </c>
      <c r="F293" s="8">
        <v>86</v>
      </c>
      <c r="G293" s="9" t="s">
        <v>91</v>
      </c>
      <c r="H293" s="9" t="s">
        <v>91</v>
      </c>
      <c r="I293" s="8">
        <v>2</v>
      </c>
      <c r="J293" s="8">
        <v>4118</v>
      </c>
      <c r="K293" s="8">
        <v>1</v>
      </c>
      <c r="L293" s="10"/>
      <c r="M293" s="8">
        <v>1</v>
      </c>
      <c r="N293" s="9" t="s">
        <v>762</v>
      </c>
      <c r="O293" s="9" t="s">
        <v>763</v>
      </c>
      <c r="P293" s="9" t="s">
        <v>159</v>
      </c>
      <c r="Q293" s="9" t="s">
        <v>159</v>
      </c>
      <c r="R293" s="9" t="s">
        <v>159</v>
      </c>
      <c r="S293" s="8">
        <v>3144</v>
      </c>
      <c r="T293" s="8">
        <v>114</v>
      </c>
      <c r="U293" s="8">
        <v>339</v>
      </c>
      <c r="V293" s="8">
        <v>453</v>
      </c>
      <c r="W293" s="8">
        <v>587</v>
      </c>
      <c r="X293" s="8">
        <v>2104</v>
      </c>
      <c r="Y293" s="8">
        <v>2691</v>
      </c>
      <c r="Z293" s="10"/>
      <c r="AA293" s="8">
        <v>0</v>
      </c>
      <c r="AB293" s="8">
        <v>73</v>
      </c>
      <c r="AC293" s="1" t="str">
        <f t="shared" si="20"/>
        <v>hospital</v>
      </c>
      <c r="AD293" s="1">
        <f>IF(I293=0,CONTROL!H$13,IF(I293&lt;=CONTROL!F$12,CONTROL!H$12,IF(I293&lt;=CONTROL!F$11,CONTROL!H$11,IF(I293&lt;=CONTROL!F$10,CONTROL!H$10,CONTROL!H$9))))</f>
        <v>4118</v>
      </c>
      <c r="AE293" s="1">
        <f t="shared" si="21"/>
        <v>3144</v>
      </c>
      <c r="AF293" s="19">
        <f t="shared" si="22"/>
        <v>0.7634774162214667</v>
      </c>
      <c r="AG293" s="19">
        <f t="shared" si="23"/>
        <v>1</v>
      </c>
    </row>
    <row r="294" spans="1:33" x14ac:dyDescent="0.25">
      <c r="A294" s="7" t="s">
        <v>159</v>
      </c>
      <c r="B294" s="10"/>
      <c r="C294" s="10"/>
      <c r="D294" s="10"/>
      <c r="E294" s="9" t="s">
        <v>159</v>
      </c>
      <c r="F294" s="10"/>
      <c r="G294" s="9" t="s">
        <v>92</v>
      </c>
      <c r="H294" s="9" t="s">
        <v>92</v>
      </c>
      <c r="I294" s="10"/>
      <c r="J294" s="8">
        <v>1716</v>
      </c>
      <c r="K294" s="10"/>
      <c r="L294" s="10"/>
      <c r="M294" s="10"/>
      <c r="N294" s="9" t="s">
        <v>159</v>
      </c>
      <c r="O294" s="9" t="s">
        <v>159</v>
      </c>
      <c r="P294" s="9" t="s">
        <v>159</v>
      </c>
      <c r="Q294" s="9" t="s">
        <v>159</v>
      </c>
      <c r="R294" s="9" t="s">
        <v>159</v>
      </c>
      <c r="S294" s="10"/>
      <c r="T294" s="10"/>
      <c r="U294" s="10"/>
      <c r="V294" s="10"/>
      <c r="W294" s="10"/>
      <c r="X294" s="10"/>
      <c r="Y294" s="10"/>
      <c r="Z294" s="10"/>
      <c r="AA294" s="10"/>
      <c r="AB294" s="8">
        <v>74</v>
      </c>
      <c r="AC294" s="1" t="str">
        <f t="shared" si="20"/>
        <v>no service</v>
      </c>
      <c r="AD294" s="1">
        <f>IF(I294=0,CONTROL!H$13,IF(I294&lt;=CONTROL!F$12,CONTROL!H$12,IF(I294&lt;=CONTROL!F$11,CONTROL!H$11,IF(I294&lt;=CONTROL!F$10,CONTROL!H$10,CONTROL!H$9))))</f>
        <v>1716</v>
      </c>
      <c r="AE294" s="1">
        <f t="shared" si="21"/>
        <v>0</v>
      </c>
      <c r="AF294" s="19">
        <f t="shared" si="22"/>
        <v>0</v>
      </c>
      <c r="AG294" s="19">
        <f t="shared" si="23"/>
        <v>0</v>
      </c>
    </row>
    <row r="295" spans="1:33" x14ac:dyDescent="0.25">
      <c r="A295" s="7" t="s">
        <v>161</v>
      </c>
      <c r="B295" s="8">
        <v>60</v>
      </c>
      <c r="C295" s="8">
        <v>-99</v>
      </c>
      <c r="D295" s="8">
        <v>57</v>
      </c>
      <c r="E295" s="9" t="s">
        <v>162</v>
      </c>
      <c r="F295" s="8">
        <v>88</v>
      </c>
      <c r="G295" s="9" t="s">
        <v>93</v>
      </c>
      <c r="H295" s="9" t="s">
        <v>93</v>
      </c>
      <c r="I295" s="8">
        <v>1</v>
      </c>
      <c r="J295" s="8">
        <v>3775</v>
      </c>
      <c r="K295" s="8">
        <v>1</v>
      </c>
      <c r="L295" s="10"/>
      <c r="M295" s="8">
        <v>1</v>
      </c>
      <c r="N295" s="9" t="s">
        <v>764</v>
      </c>
      <c r="O295" s="9" t="s">
        <v>765</v>
      </c>
      <c r="P295" s="9" t="s">
        <v>159</v>
      </c>
      <c r="Q295" s="9" t="s">
        <v>159</v>
      </c>
      <c r="R295" s="9" t="s">
        <v>159</v>
      </c>
      <c r="S295" s="8">
        <v>1803</v>
      </c>
      <c r="T295" s="8">
        <v>31</v>
      </c>
      <c r="U295" s="8">
        <v>56</v>
      </c>
      <c r="V295" s="8">
        <v>87</v>
      </c>
      <c r="W295" s="8">
        <v>402</v>
      </c>
      <c r="X295" s="8">
        <v>1314</v>
      </c>
      <c r="Y295" s="8">
        <v>1716</v>
      </c>
      <c r="Z295" s="10"/>
      <c r="AA295" s="8">
        <v>0</v>
      </c>
      <c r="AB295" s="8">
        <v>75</v>
      </c>
      <c r="AC295" s="1" t="str">
        <f t="shared" si="20"/>
        <v>hospital</v>
      </c>
      <c r="AD295" s="1">
        <f>IF(I295=0,CONTROL!H$13,IF(I295&lt;=CONTROL!F$12,CONTROL!H$12,IF(I295&lt;=CONTROL!F$11,CONTROL!H$11,IF(I295&lt;=CONTROL!F$10,CONTROL!H$10,CONTROL!H$9))))</f>
        <v>3775</v>
      </c>
      <c r="AE295" s="1">
        <f t="shared" si="21"/>
        <v>1803</v>
      </c>
      <c r="AF295" s="19">
        <f t="shared" si="22"/>
        <v>0.47761589403973509</v>
      </c>
      <c r="AG295" s="19">
        <f t="shared" si="23"/>
        <v>1</v>
      </c>
    </row>
    <row r="296" spans="1:33" x14ac:dyDescent="0.25">
      <c r="A296" s="7" t="s">
        <v>161</v>
      </c>
      <c r="B296" s="8">
        <v>71</v>
      </c>
      <c r="C296" s="8">
        <v>-99</v>
      </c>
      <c r="D296" s="8">
        <v>68</v>
      </c>
      <c r="E296" s="9" t="s">
        <v>162</v>
      </c>
      <c r="F296" s="8">
        <v>90</v>
      </c>
      <c r="G296" s="9" t="s">
        <v>95</v>
      </c>
      <c r="H296" s="9" t="s">
        <v>95</v>
      </c>
      <c r="I296" s="8">
        <v>3</v>
      </c>
      <c r="J296" s="8">
        <v>4462</v>
      </c>
      <c r="K296" s="8">
        <v>2</v>
      </c>
      <c r="L296" s="10"/>
      <c r="M296" s="8">
        <v>2</v>
      </c>
      <c r="N296" s="9" t="s">
        <v>766</v>
      </c>
      <c r="O296" s="9" t="s">
        <v>767</v>
      </c>
      <c r="P296" s="9" t="s">
        <v>159</v>
      </c>
      <c r="Q296" s="9" t="s">
        <v>159</v>
      </c>
      <c r="R296" s="9" t="s">
        <v>159</v>
      </c>
      <c r="S296" s="8">
        <v>5908</v>
      </c>
      <c r="T296" s="8">
        <v>554</v>
      </c>
      <c r="U296" s="8">
        <v>1420</v>
      </c>
      <c r="V296" s="8">
        <v>1974</v>
      </c>
      <c r="W296" s="8">
        <v>1314</v>
      </c>
      <c r="X296" s="8">
        <v>2620</v>
      </c>
      <c r="Y296" s="8">
        <v>3934</v>
      </c>
      <c r="Z296" s="10"/>
      <c r="AA296" s="8">
        <v>0</v>
      </c>
      <c r="AB296" s="8">
        <v>76</v>
      </c>
      <c r="AC296" s="1" t="str">
        <f t="shared" si="20"/>
        <v>hospital</v>
      </c>
      <c r="AD296" s="1">
        <f>IF(I296=0,CONTROL!H$13,IF(I296&lt;=CONTROL!F$12,CONTROL!H$12,IF(I296&lt;=CONTROL!F$11,CONTROL!H$11,IF(I296&lt;=CONTROL!F$10,CONTROL!H$10,CONTROL!H$9))))</f>
        <v>4462</v>
      </c>
      <c r="AE296" s="1">
        <f t="shared" si="21"/>
        <v>5908</v>
      </c>
      <c r="AF296" s="19">
        <f t="shared" si="22"/>
        <v>1</v>
      </c>
      <c r="AG296" s="19">
        <f t="shared" si="23"/>
        <v>2</v>
      </c>
    </row>
    <row r="297" spans="1:33" x14ac:dyDescent="0.25">
      <c r="A297" s="7" t="s">
        <v>146</v>
      </c>
      <c r="B297" s="8">
        <v>106</v>
      </c>
      <c r="C297" s="8">
        <v>125</v>
      </c>
      <c r="D297" s="8">
        <v>218</v>
      </c>
      <c r="E297" s="9" t="s">
        <v>147</v>
      </c>
      <c r="F297" s="8">
        <v>90</v>
      </c>
      <c r="G297" s="9" t="s">
        <v>95</v>
      </c>
      <c r="H297" s="9" t="s">
        <v>95</v>
      </c>
      <c r="I297" s="8">
        <v>3</v>
      </c>
      <c r="J297" s="8">
        <v>4462</v>
      </c>
      <c r="K297" s="8">
        <v>0.2</v>
      </c>
      <c r="L297" s="8">
        <v>2</v>
      </c>
      <c r="M297" s="8">
        <v>0</v>
      </c>
      <c r="N297" s="9" t="s">
        <v>152</v>
      </c>
      <c r="O297" s="9" t="s">
        <v>768</v>
      </c>
      <c r="P297" s="9" t="s">
        <v>769</v>
      </c>
      <c r="Q297" s="9" t="s">
        <v>770</v>
      </c>
      <c r="R297" s="9" t="s">
        <v>155</v>
      </c>
      <c r="S297" s="8">
        <v>904</v>
      </c>
      <c r="T297" s="8">
        <v>0</v>
      </c>
      <c r="U297" s="8">
        <v>0</v>
      </c>
      <c r="V297" s="8">
        <v>0</v>
      </c>
      <c r="W297" s="8">
        <v>39</v>
      </c>
      <c r="X297" s="8">
        <v>869</v>
      </c>
      <c r="Y297" s="8">
        <v>904</v>
      </c>
      <c r="Z297" s="8">
        <v>0</v>
      </c>
      <c r="AA297" s="8">
        <v>0</v>
      </c>
      <c r="AB297" s="8">
        <v>76</v>
      </c>
      <c r="AC297" s="1" t="str">
        <f t="shared" si="20"/>
        <v>mobile</v>
      </c>
      <c r="AD297" s="1">
        <f>IF(I297=0,CONTROL!H$13,IF(I297&lt;=CONTROL!F$12,CONTROL!H$12,IF(I297&lt;=CONTROL!F$11,CONTROL!H$11,IF(I297&lt;=CONTROL!F$10,CONTROL!H$10,CONTROL!H$9))))</f>
        <v>4462</v>
      </c>
      <c r="AE297" s="17">
        <v>904</v>
      </c>
      <c r="AF297" s="19">
        <f t="shared" si="22"/>
        <v>0.20259973106230389</v>
      </c>
      <c r="AG297" s="19">
        <f t="shared" si="23"/>
        <v>0.20259973106230389</v>
      </c>
    </row>
    <row r="298" spans="1:33" x14ac:dyDescent="0.25">
      <c r="A298" s="7" t="s">
        <v>146</v>
      </c>
      <c r="B298" s="8">
        <v>157</v>
      </c>
      <c r="C298" s="8">
        <v>191</v>
      </c>
      <c r="D298" s="8">
        <v>432</v>
      </c>
      <c r="E298" s="9" t="s">
        <v>147</v>
      </c>
      <c r="F298" s="8">
        <v>90</v>
      </c>
      <c r="G298" s="9" t="s">
        <v>95</v>
      </c>
      <c r="H298" s="9" t="s">
        <v>95</v>
      </c>
      <c r="I298" s="8">
        <v>3</v>
      </c>
      <c r="J298" s="8">
        <v>4462</v>
      </c>
      <c r="K298" s="8">
        <v>0.18</v>
      </c>
      <c r="L298" s="8">
        <v>2</v>
      </c>
      <c r="M298" s="8">
        <v>0</v>
      </c>
      <c r="N298" s="9" t="s">
        <v>257</v>
      </c>
      <c r="O298" s="9" t="s">
        <v>771</v>
      </c>
      <c r="P298" s="9" t="s">
        <v>772</v>
      </c>
      <c r="Q298" s="9" t="s">
        <v>770</v>
      </c>
      <c r="R298" s="9" t="s">
        <v>260</v>
      </c>
      <c r="S298" s="8">
        <v>794</v>
      </c>
      <c r="T298" s="8">
        <v>0</v>
      </c>
      <c r="U298" s="8">
        <v>0</v>
      </c>
      <c r="V298" s="8">
        <v>0</v>
      </c>
      <c r="W298" s="8">
        <v>230</v>
      </c>
      <c r="X298" s="8">
        <v>564</v>
      </c>
      <c r="Y298" s="8">
        <v>794</v>
      </c>
      <c r="Z298" s="8">
        <v>0</v>
      </c>
      <c r="AA298" s="8">
        <v>0</v>
      </c>
      <c r="AB298" s="8">
        <v>76</v>
      </c>
      <c r="AC298" s="1" t="str">
        <f t="shared" si="20"/>
        <v>mobile</v>
      </c>
      <c r="AD298" s="1">
        <f>IF(I298=0,CONTROL!H$13,IF(I298&lt;=CONTROL!F$12,CONTROL!H$12,IF(I298&lt;=CONTROL!F$11,CONTROL!H$11,IF(I298&lt;=CONTROL!F$10,CONTROL!H$10,CONTROL!H$9))))</f>
        <v>4462</v>
      </c>
      <c r="AE298" s="1">
        <f t="shared" si="21"/>
        <v>794</v>
      </c>
      <c r="AF298" s="19">
        <f t="shared" si="22"/>
        <v>0.17794710891976692</v>
      </c>
      <c r="AG298" s="19">
        <f t="shared" si="23"/>
        <v>0.17794710891976692</v>
      </c>
    </row>
    <row r="299" spans="1:33" x14ac:dyDescent="0.25">
      <c r="A299" s="7" t="s">
        <v>146</v>
      </c>
      <c r="B299" s="8">
        <v>102</v>
      </c>
      <c r="C299" s="8">
        <v>121</v>
      </c>
      <c r="D299" s="8">
        <v>207</v>
      </c>
      <c r="E299" s="9" t="s">
        <v>147</v>
      </c>
      <c r="F299" s="8">
        <v>90</v>
      </c>
      <c r="G299" s="9" t="s">
        <v>95</v>
      </c>
      <c r="H299" s="9" t="s">
        <v>95</v>
      </c>
      <c r="I299" s="8">
        <v>3</v>
      </c>
      <c r="J299" s="8">
        <v>4462</v>
      </c>
      <c r="K299" s="8">
        <v>0.21</v>
      </c>
      <c r="L299" s="8">
        <v>2</v>
      </c>
      <c r="M299" s="8">
        <v>0</v>
      </c>
      <c r="N299" s="9" t="s">
        <v>152</v>
      </c>
      <c r="O299" s="9" t="s">
        <v>261</v>
      </c>
      <c r="P299" s="9" t="s">
        <v>769</v>
      </c>
      <c r="Q299" s="9" t="s">
        <v>770</v>
      </c>
      <c r="R299" s="9" t="s">
        <v>263</v>
      </c>
      <c r="S299" s="8">
        <v>920</v>
      </c>
      <c r="T299" s="8">
        <v>0</v>
      </c>
      <c r="U299" s="8">
        <v>0</v>
      </c>
      <c r="V299" s="8">
        <v>0</v>
      </c>
      <c r="W299" s="8">
        <v>6</v>
      </c>
      <c r="X299" s="8">
        <v>914</v>
      </c>
      <c r="Y299" s="8">
        <v>920</v>
      </c>
      <c r="Z299" s="8">
        <v>0</v>
      </c>
      <c r="AA299" s="8">
        <v>0</v>
      </c>
      <c r="AB299" s="8">
        <v>76</v>
      </c>
      <c r="AC299" s="1" t="str">
        <f t="shared" si="20"/>
        <v>mobile</v>
      </c>
      <c r="AD299" s="1">
        <f>IF(I299=0,CONTROL!H$13,IF(I299&lt;=CONTROL!F$12,CONTROL!H$12,IF(I299&lt;=CONTROL!F$11,CONTROL!H$11,IF(I299&lt;=CONTROL!F$10,CONTROL!H$10,CONTROL!H$9))))</f>
        <v>4462</v>
      </c>
      <c r="AE299" s="1">
        <f t="shared" si="21"/>
        <v>920</v>
      </c>
      <c r="AF299" s="19">
        <f t="shared" si="22"/>
        <v>0.20618556701030927</v>
      </c>
      <c r="AG299" s="19">
        <f t="shared" si="23"/>
        <v>0.20618556701030927</v>
      </c>
    </row>
    <row r="300" spans="1:33" x14ac:dyDescent="0.25">
      <c r="A300" s="7" t="s">
        <v>146</v>
      </c>
      <c r="B300" s="8">
        <v>57</v>
      </c>
      <c r="C300" s="8">
        <v>75</v>
      </c>
      <c r="D300" s="8">
        <v>111</v>
      </c>
      <c r="E300" s="9" t="s">
        <v>147</v>
      </c>
      <c r="F300" s="8">
        <v>90</v>
      </c>
      <c r="G300" s="9" t="s">
        <v>95</v>
      </c>
      <c r="H300" s="9" t="s">
        <v>95</v>
      </c>
      <c r="I300" s="8">
        <v>3</v>
      </c>
      <c r="J300" s="8">
        <v>4462</v>
      </c>
      <c r="K300" s="8">
        <v>1</v>
      </c>
      <c r="L300" s="8">
        <v>1</v>
      </c>
      <c r="M300" s="8">
        <v>1</v>
      </c>
      <c r="N300" s="9" t="s">
        <v>773</v>
      </c>
      <c r="O300" s="9" t="s">
        <v>774</v>
      </c>
      <c r="P300" s="9" t="s">
        <v>775</v>
      </c>
      <c r="Q300" s="9" t="s">
        <v>776</v>
      </c>
      <c r="R300" s="9" t="s">
        <v>256</v>
      </c>
      <c r="S300" s="8">
        <v>1398</v>
      </c>
      <c r="T300" s="8">
        <v>0</v>
      </c>
      <c r="U300" s="8">
        <v>0</v>
      </c>
      <c r="V300" s="8">
        <v>0</v>
      </c>
      <c r="W300" s="8">
        <v>236</v>
      </c>
      <c r="X300" s="8">
        <v>1162</v>
      </c>
      <c r="Y300" s="8">
        <v>1398</v>
      </c>
      <c r="Z300" s="8">
        <v>0</v>
      </c>
      <c r="AA300" s="8">
        <v>0</v>
      </c>
      <c r="AB300" s="8">
        <v>76</v>
      </c>
      <c r="AC300" s="1" t="str">
        <f t="shared" si="20"/>
        <v>freestand</v>
      </c>
      <c r="AD300" s="1">
        <f>IF(I300=0,CONTROL!H$13,IF(I300&lt;=CONTROL!F$12,CONTROL!H$12,IF(I300&lt;=CONTROL!F$11,CONTROL!H$11,IF(I300&lt;=CONTROL!F$10,CONTROL!H$10,CONTROL!H$9))))</f>
        <v>4462</v>
      </c>
      <c r="AE300" s="1">
        <f t="shared" si="21"/>
        <v>1398</v>
      </c>
      <c r="AF300" s="19">
        <f t="shared" si="22"/>
        <v>0.31331241595696996</v>
      </c>
      <c r="AG300" s="19">
        <f t="shared" si="23"/>
        <v>1</v>
      </c>
    </row>
    <row r="301" spans="1:33" x14ac:dyDescent="0.25">
      <c r="A301" s="7" t="s">
        <v>146</v>
      </c>
      <c r="B301" s="8">
        <v>132</v>
      </c>
      <c r="C301" s="8">
        <v>158</v>
      </c>
      <c r="D301" s="8">
        <v>373</v>
      </c>
      <c r="E301" s="9" t="s">
        <v>147</v>
      </c>
      <c r="F301" s="8">
        <v>153</v>
      </c>
      <c r="G301" s="9" t="s">
        <v>777</v>
      </c>
      <c r="H301" s="9" t="s">
        <v>96</v>
      </c>
      <c r="I301" s="8">
        <v>2</v>
      </c>
      <c r="J301" s="8">
        <v>4118</v>
      </c>
      <c r="K301" s="8">
        <v>0.1</v>
      </c>
      <c r="L301" s="8">
        <v>2</v>
      </c>
      <c r="M301" s="8">
        <v>0</v>
      </c>
      <c r="N301" s="9" t="s">
        <v>358</v>
      </c>
      <c r="O301" s="9" t="s">
        <v>50</v>
      </c>
      <c r="P301" s="9" t="s">
        <v>778</v>
      </c>
      <c r="Q301" s="9" t="s">
        <v>50</v>
      </c>
      <c r="R301" s="9" t="s">
        <v>361</v>
      </c>
      <c r="S301" s="8">
        <v>410</v>
      </c>
      <c r="T301" s="8">
        <v>0</v>
      </c>
      <c r="U301" s="8">
        <v>0</v>
      </c>
      <c r="V301" s="8">
        <v>0</v>
      </c>
      <c r="W301" s="8">
        <v>0</v>
      </c>
      <c r="X301" s="8">
        <v>410</v>
      </c>
      <c r="Y301" s="8">
        <v>410</v>
      </c>
      <c r="Z301" s="8">
        <v>0</v>
      </c>
      <c r="AA301" s="8">
        <v>0</v>
      </c>
      <c r="AB301" s="8">
        <v>77</v>
      </c>
      <c r="AC301" s="1" t="str">
        <f t="shared" si="20"/>
        <v>mobile</v>
      </c>
      <c r="AD301" s="1">
        <f>IF(I301=0,CONTROL!H$13,IF(I301&lt;=CONTROL!F$12,CONTROL!H$12,IF(I301&lt;=CONTROL!F$11,CONTROL!H$11,IF(I301&lt;=CONTROL!F$10,CONTROL!H$10,CONTROL!H$9))))</f>
        <v>4118</v>
      </c>
      <c r="AE301" s="1">
        <f t="shared" si="21"/>
        <v>410</v>
      </c>
      <c r="AF301" s="19">
        <f t="shared" si="22"/>
        <v>9.9562894609033517E-2</v>
      </c>
      <c r="AG301" s="19">
        <f t="shared" si="23"/>
        <v>9.9562894609033517E-2</v>
      </c>
    </row>
    <row r="302" spans="1:33" x14ac:dyDescent="0.25">
      <c r="A302" s="7" t="s">
        <v>161</v>
      </c>
      <c r="B302" s="8">
        <v>93</v>
      </c>
      <c r="C302" s="8">
        <v>-99</v>
      </c>
      <c r="D302" s="8">
        <v>91</v>
      </c>
      <c r="E302" s="9" t="s">
        <v>162</v>
      </c>
      <c r="F302" s="8">
        <v>153</v>
      </c>
      <c r="G302" s="9" t="s">
        <v>777</v>
      </c>
      <c r="H302" s="9" t="s">
        <v>96</v>
      </c>
      <c r="I302" s="8">
        <v>2</v>
      </c>
      <c r="J302" s="8">
        <v>4118</v>
      </c>
      <c r="K302" s="8">
        <v>2</v>
      </c>
      <c r="L302" s="10"/>
      <c r="M302" s="8">
        <v>2</v>
      </c>
      <c r="N302" s="9" t="s">
        <v>779</v>
      </c>
      <c r="O302" s="9" t="s">
        <v>780</v>
      </c>
      <c r="P302" s="9" t="s">
        <v>159</v>
      </c>
      <c r="Q302" s="9" t="s">
        <v>159</v>
      </c>
      <c r="R302" s="9" t="s">
        <v>159</v>
      </c>
      <c r="S302" s="8">
        <v>2116</v>
      </c>
      <c r="T302" s="8">
        <v>225</v>
      </c>
      <c r="U302" s="8">
        <v>534</v>
      </c>
      <c r="V302" s="8">
        <v>759</v>
      </c>
      <c r="W302" s="8">
        <v>535</v>
      </c>
      <c r="X302" s="8">
        <v>822</v>
      </c>
      <c r="Y302" s="8">
        <v>1357</v>
      </c>
      <c r="Z302" s="10"/>
      <c r="AA302" s="8">
        <v>0</v>
      </c>
      <c r="AB302" s="8">
        <v>77</v>
      </c>
      <c r="AC302" s="1" t="str">
        <f t="shared" si="20"/>
        <v>hospital</v>
      </c>
      <c r="AD302" s="1">
        <f>IF(I302=0,CONTROL!H$13,IF(I302&lt;=CONTROL!F$12,CONTROL!H$12,IF(I302&lt;=CONTROL!F$11,CONTROL!H$11,IF(I302&lt;=CONTROL!F$10,CONTROL!H$10,CONTROL!H$9))))</f>
        <v>4118</v>
      </c>
      <c r="AE302" s="1">
        <f t="shared" si="21"/>
        <v>2116</v>
      </c>
      <c r="AF302" s="19">
        <f t="shared" si="22"/>
        <v>0.51384167071393883</v>
      </c>
      <c r="AG302" s="19">
        <f t="shared" si="23"/>
        <v>2</v>
      </c>
    </row>
    <row r="303" spans="1:33" x14ac:dyDescent="0.25">
      <c r="A303" s="7" t="s">
        <v>146</v>
      </c>
      <c r="B303" s="8">
        <v>132</v>
      </c>
      <c r="C303" s="8">
        <v>158</v>
      </c>
      <c r="D303" s="8">
        <v>374</v>
      </c>
      <c r="E303" s="9" t="s">
        <v>147</v>
      </c>
      <c r="F303" s="8">
        <v>92</v>
      </c>
      <c r="G303" s="9" t="s">
        <v>97</v>
      </c>
      <c r="H303" s="9" t="s">
        <v>97</v>
      </c>
      <c r="I303" s="8">
        <v>20</v>
      </c>
      <c r="J303" s="8">
        <v>4805</v>
      </c>
      <c r="K303" s="8">
        <v>0.26</v>
      </c>
      <c r="L303" s="8">
        <v>2</v>
      </c>
      <c r="M303" s="8">
        <v>0</v>
      </c>
      <c r="N303" s="9" t="s">
        <v>358</v>
      </c>
      <c r="O303" s="9" t="s">
        <v>781</v>
      </c>
      <c r="P303" s="9" t="s">
        <v>782</v>
      </c>
      <c r="Q303" s="9" t="s">
        <v>783</v>
      </c>
      <c r="R303" s="9" t="s">
        <v>361</v>
      </c>
      <c r="S303" s="8">
        <v>1249</v>
      </c>
      <c r="T303" s="8">
        <v>0</v>
      </c>
      <c r="U303" s="8">
        <v>0</v>
      </c>
      <c r="V303" s="8">
        <v>0</v>
      </c>
      <c r="W303" s="8">
        <v>0</v>
      </c>
      <c r="X303" s="8">
        <v>1249</v>
      </c>
      <c r="Y303" s="8">
        <v>1249</v>
      </c>
      <c r="Z303" s="8">
        <v>0</v>
      </c>
      <c r="AA303" s="8">
        <v>0</v>
      </c>
      <c r="AB303" s="8">
        <v>78</v>
      </c>
      <c r="AC303" s="1" t="str">
        <f t="shared" si="20"/>
        <v>mobile</v>
      </c>
      <c r="AD303" s="1">
        <f>IF(I303=0,CONTROL!H$13,IF(I303&lt;=CONTROL!F$12,CONTROL!H$12,IF(I303&lt;=CONTROL!F$11,CONTROL!H$11,IF(I303&lt;=CONTROL!F$10,CONTROL!H$10,CONTROL!H$9))))</f>
        <v>4805</v>
      </c>
      <c r="AE303" s="1">
        <f t="shared" si="21"/>
        <v>1249</v>
      </c>
      <c r="AF303" s="19">
        <f t="shared" si="22"/>
        <v>0.2599375650364204</v>
      </c>
      <c r="AG303" s="19">
        <f t="shared" si="23"/>
        <v>0.2599375650364204</v>
      </c>
    </row>
    <row r="304" spans="1:33" x14ac:dyDescent="0.25">
      <c r="A304" s="7" t="s">
        <v>146</v>
      </c>
      <c r="B304" s="8">
        <v>81</v>
      </c>
      <c r="C304" s="8">
        <v>98</v>
      </c>
      <c r="D304" s="8">
        <v>153</v>
      </c>
      <c r="E304" s="9" t="s">
        <v>147</v>
      </c>
      <c r="F304" s="8">
        <v>92</v>
      </c>
      <c r="G304" s="9" t="s">
        <v>97</v>
      </c>
      <c r="H304" s="9" t="s">
        <v>97</v>
      </c>
      <c r="I304" s="8">
        <v>20</v>
      </c>
      <c r="J304" s="8">
        <v>4805</v>
      </c>
      <c r="K304" s="8">
        <v>0.15</v>
      </c>
      <c r="L304" s="8">
        <v>2</v>
      </c>
      <c r="M304" s="8">
        <v>0</v>
      </c>
      <c r="N304" s="9" t="s">
        <v>784</v>
      </c>
      <c r="O304" s="9" t="s">
        <v>785</v>
      </c>
      <c r="P304" s="9" t="s">
        <v>786</v>
      </c>
      <c r="Q304" s="9" t="s">
        <v>787</v>
      </c>
      <c r="R304" s="9" t="s">
        <v>788</v>
      </c>
      <c r="S304" s="8">
        <v>714</v>
      </c>
      <c r="T304" s="8">
        <v>0</v>
      </c>
      <c r="U304" s="8">
        <v>0</v>
      </c>
      <c r="V304" s="8">
        <v>0</v>
      </c>
      <c r="W304" s="8">
        <v>0</v>
      </c>
      <c r="X304" s="8">
        <v>714</v>
      </c>
      <c r="Y304" s="8">
        <v>714</v>
      </c>
      <c r="Z304" s="8">
        <v>0</v>
      </c>
      <c r="AA304" s="8">
        <v>0</v>
      </c>
      <c r="AB304" s="8">
        <v>78</v>
      </c>
      <c r="AC304" s="1" t="str">
        <f t="shared" si="20"/>
        <v>mobile</v>
      </c>
      <c r="AD304" s="1">
        <f>IF(I304=0,CONTROL!H$13,IF(I304&lt;=CONTROL!F$12,CONTROL!H$12,IF(I304&lt;=CONTROL!F$11,CONTROL!H$11,IF(I304&lt;=CONTROL!F$10,CONTROL!H$10,CONTROL!H$9))))</f>
        <v>4805</v>
      </c>
      <c r="AE304" s="1">
        <f t="shared" si="21"/>
        <v>714</v>
      </c>
      <c r="AF304" s="19">
        <f t="shared" si="22"/>
        <v>0.14859521331945891</v>
      </c>
      <c r="AG304" s="19">
        <f t="shared" si="23"/>
        <v>0.14859521331945891</v>
      </c>
    </row>
    <row r="305" spans="1:33" x14ac:dyDescent="0.25">
      <c r="A305" s="7" t="s">
        <v>146</v>
      </c>
      <c r="B305" s="8">
        <v>94</v>
      </c>
      <c r="C305" s="8">
        <v>113</v>
      </c>
      <c r="D305" s="8">
        <v>177</v>
      </c>
      <c r="E305" s="9" t="s">
        <v>147</v>
      </c>
      <c r="F305" s="8">
        <v>92</v>
      </c>
      <c r="G305" s="9" t="s">
        <v>97</v>
      </c>
      <c r="H305" s="9" t="s">
        <v>97</v>
      </c>
      <c r="I305" s="8">
        <v>20</v>
      </c>
      <c r="J305" s="8">
        <v>4805</v>
      </c>
      <c r="K305" s="8">
        <v>0</v>
      </c>
      <c r="L305" s="8">
        <v>2</v>
      </c>
      <c r="M305" s="8">
        <v>0</v>
      </c>
      <c r="N305" s="9" t="s">
        <v>152</v>
      </c>
      <c r="O305" s="9" t="s">
        <v>789</v>
      </c>
      <c r="P305" s="9" t="s">
        <v>790</v>
      </c>
      <c r="Q305" s="9" t="s">
        <v>791</v>
      </c>
      <c r="R305" s="9" t="s">
        <v>440</v>
      </c>
      <c r="S305" s="8">
        <v>15</v>
      </c>
      <c r="T305" s="8">
        <v>0</v>
      </c>
      <c r="U305" s="8">
        <v>0</v>
      </c>
      <c r="V305" s="8">
        <v>0</v>
      </c>
      <c r="W305" s="8">
        <v>4</v>
      </c>
      <c r="X305" s="8">
        <v>11</v>
      </c>
      <c r="Y305" s="8">
        <v>15</v>
      </c>
      <c r="Z305" s="8">
        <v>0</v>
      </c>
      <c r="AA305" s="8">
        <v>0</v>
      </c>
      <c r="AB305" s="8">
        <v>78</v>
      </c>
      <c r="AC305" s="1" t="str">
        <f t="shared" si="20"/>
        <v>mobile</v>
      </c>
      <c r="AD305" s="1">
        <f>IF(I305=0,CONTROL!H$13,IF(I305&lt;=CONTROL!F$12,CONTROL!H$12,IF(I305&lt;=CONTROL!F$11,CONTROL!H$11,IF(I305&lt;=CONTROL!F$10,CONTROL!H$10,CONTROL!H$9))))</f>
        <v>4805</v>
      </c>
      <c r="AE305" s="1">
        <f t="shared" si="21"/>
        <v>15</v>
      </c>
      <c r="AF305" s="19">
        <f t="shared" si="22"/>
        <v>3.1217481789802288E-3</v>
      </c>
      <c r="AG305" s="19">
        <f t="shared" si="23"/>
        <v>3.1217481789802288E-3</v>
      </c>
    </row>
    <row r="306" spans="1:33" x14ac:dyDescent="0.25">
      <c r="A306" s="7" t="s">
        <v>146</v>
      </c>
      <c r="B306" s="8">
        <v>132</v>
      </c>
      <c r="C306" s="8">
        <v>158</v>
      </c>
      <c r="D306" s="8">
        <v>372</v>
      </c>
      <c r="E306" s="9" t="s">
        <v>147</v>
      </c>
      <c r="F306" s="8">
        <v>92</v>
      </c>
      <c r="G306" s="9" t="s">
        <v>97</v>
      </c>
      <c r="H306" s="9" t="s">
        <v>97</v>
      </c>
      <c r="I306" s="8">
        <v>20</v>
      </c>
      <c r="J306" s="8">
        <v>4805</v>
      </c>
      <c r="K306" s="8">
        <v>0.28999999999999998</v>
      </c>
      <c r="L306" s="8">
        <v>2</v>
      </c>
      <c r="M306" s="8">
        <v>0</v>
      </c>
      <c r="N306" s="9" t="s">
        <v>358</v>
      </c>
      <c r="O306" s="9" t="s">
        <v>792</v>
      </c>
      <c r="P306" s="9" t="s">
        <v>793</v>
      </c>
      <c r="Q306" s="9" t="s">
        <v>791</v>
      </c>
      <c r="R306" s="9" t="s">
        <v>361</v>
      </c>
      <c r="S306" s="8">
        <v>1396</v>
      </c>
      <c r="T306" s="8">
        <v>0</v>
      </c>
      <c r="U306" s="8">
        <v>0</v>
      </c>
      <c r="V306" s="8">
        <v>0</v>
      </c>
      <c r="W306" s="8">
        <v>19</v>
      </c>
      <c r="X306" s="8">
        <v>1377</v>
      </c>
      <c r="Y306" s="8">
        <v>1396</v>
      </c>
      <c r="Z306" s="8">
        <v>0</v>
      </c>
      <c r="AA306" s="8">
        <v>0</v>
      </c>
      <c r="AB306" s="8">
        <v>78</v>
      </c>
      <c r="AC306" s="1" t="str">
        <f t="shared" si="20"/>
        <v>mobile</v>
      </c>
      <c r="AD306" s="1">
        <f>IF(I306=0,CONTROL!H$13,IF(I306&lt;=CONTROL!F$12,CONTROL!H$12,IF(I306&lt;=CONTROL!F$11,CONTROL!H$11,IF(I306&lt;=CONTROL!F$10,CONTROL!H$10,CONTROL!H$9))))</f>
        <v>4805</v>
      </c>
      <c r="AE306" s="1">
        <f t="shared" si="21"/>
        <v>1396</v>
      </c>
      <c r="AF306" s="19">
        <f t="shared" si="22"/>
        <v>0.29053069719042662</v>
      </c>
      <c r="AG306" s="19">
        <f t="shared" si="23"/>
        <v>0.29053069719042662</v>
      </c>
    </row>
    <row r="307" spans="1:33" x14ac:dyDescent="0.25">
      <c r="A307" s="7" t="s">
        <v>146</v>
      </c>
      <c r="B307" s="8">
        <v>130</v>
      </c>
      <c r="C307" s="8">
        <v>156</v>
      </c>
      <c r="D307" s="8">
        <v>361</v>
      </c>
      <c r="E307" s="9" t="s">
        <v>147</v>
      </c>
      <c r="F307" s="8">
        <v>92</v>
      </c>
      <c r="G307" s="9" t="s">
        <v>97</v>
      </c>
      <c r="H307" s="9" t="s">
        <v>97</v>
      </c>
      <c r="I307" s="8">
        <v>20</v>
      </c>
      <c r="J307" s="8">
        <v>4805</v>
      </c>
      <c r="K307" s="8">
        <v>0.12</v>
      </c>
      <c r="L307" s="8">
        <v>2</v>
      </c>
      <c r="M307" s="8">
        <v>0</v>
      </c>
      <c r="N307" s="9" t="s">
        <v>152</v>
      </c>
      <c r="O307" s="9" t="s">
        <v>794</v>
      </c>
      <c r="P307" s="9" t="s">
        <v>795</v>
      </c>
      <c r="Q307" s="9" t="s">
        <v>791</v>
      </c>
      <c r="R307" s="9" t="s">
        <v>155</v>
      </c>
      <c r="S307" s="8">
        <v>553</v>
      </c>
      <c r="T307" s="8">
        <v>0</v>
      </c>
      <c r="U307" s="8">
        <v>0</v>
      </c>
      <c r="V307" s="8">
        <v>0</v>
      </c>
      <c r="W307" s="8">
        <v>7</v>
      </c>
      <c r="X307" s="8">
        <v>546</v>
      </c>
      <c r="Y307" s="8">
        <v>553</v>
      </c>
      <c r="Z307" s="8">
        <v>0</v>
      </c>
      <c r="AA307" s="8">
        <v>0</v>
      </c>
      <c r="AB307" s="8">
        <v>78</v>
      </c>
      <c r="AC307" s="1" t="str">
        <f t="shared" si="20"/>
        <v>mobile</v>
      </c>
      <c r="AD307" s="1">
        <f>IF(I307=0,CONTROL!H$13,IF(I307&lt;=CONTROL!F$12,CONTROL!H$12,IF(I307&lt;=CONTROL!F$11,CONTROL!H$11,IF(I307&lt;=CONTROL!F$10,CONTROL!H$10,CONTROL!H$9))))</f>
        <v>4805</v>
      </c>
      <c r="AE307" s="1">
        <f t="shared" si="21"/>
        <v>553</v>
      </c>
      <c r="AF307" s="19">
        <f t="shared" si="22"/>
        <v>0.11508844953173777</v>
      </c>
      <c r="AG307" s="19">
        <f t="shared" si="23"/>
        <v>0.11508844953173777</v>
      </c>
    </row>
    <row r="308" spans="1:33" x14ac:dyDescent="0.25">
      <c r="A308" s="7" t="s">
        <v>146</v>
      </c>
      <c r="B308" s="8">
        <v>77</v>
      </c>
      <c r="C308" s="8">
        <v>94</v>
      </c>
      <c r="D308" s="8">
        <v>141</v>
      </c>
      <c r="E308" s="9" t="s">
        <v>147</v>
      </c>
      <c r="F308" s="8">
        <v>92</v>
      </c>
      <c r="G308" s="9" t="s">
        <v>97</v>
      </c>
      <c r="H308" s="9" t="s">
        <v>97</v>
      </c>
      <c r="I308" s="8">
        <v>20</v>
      </c>
      <c r="J308" s="8">
        <v>4805</v>
      </c>
      <c r="K308" s="8">
        <v>0.54</v>
      </c>
      <c r="L308" s="8">
        <v>2</v>
      </c>
      <c r="M308" s="8">
        <v>0</v>
      </c>
      <c r="N308" s="9" t="s">
        <v>526</v>
      </c>
      <c r="O308" s="9" t="s">
        <v>796</v>
      </c>
      <c r="P308" s="9" t="s">
        <v>797</v>
      </c>
      <c r="Q308" s="9" t="s">
        <v>798</v>
      </c>
      <c r="R308" s="9" t="s">
        <v>530</v>
      </c>
      <c r="S308" s="8">
        <v>2618</v>
      </c>
      <c r="T308" s="8">
        <v>0</v>
      </c>
      <c r="U308" s="8">
        <v>0</v>
      </c>
      <c r="V308" s="8">
        <v>0</v>
      </c>
      <c r="W308" s="8">
        <v>551</v>
      </c>
      <c r="X308" s="8">
        <v>2067</v>
      </c>
      <c r="Y308" s="8">
        <v>2618</v>
      </c>
      <c r="Z308" s="8">
        <v>0</v>
      </c>
      <c r="AA308" s="8">
        <v>0</v>
      </c>
      <c r="AB308" s="8">
        <v>78</v>
      </c>
      <c r="AC308" s="1" t="str">
        <f t="shared" si="20"/>
        <v>mobile</v>
      </c>
      <c r="AD308" s="1">
        <f>IF(I308=0,CONTROL!H$13,IF(I308&lt;=CONTROL!F$12,CONTROL!H$12,IF(I308&lt;=CONTROL!F$11,CONTROL!H$11,IF(I308&lt;=CONTROL!F$10,CONTROL!H$10,CONTROL!H$9))))</f>
        <v>4805</v>
      </c>
      <c r="AE308" s="1">
        <f t="shared" si="21"/>
        <v>2618</v>
      </c>
      <c r="AF308" s="19">
        <f t="shared" si="22"/>
        <v>0.54484911550468262</v>
      </c>
      <c r="AG308" s="19">
        <f t="shared" si="23"/>
        <v>0.54484911550468262</v>
      </c>
    </row>
    <row r="309" spans="1:33" x14ac:dyDescent="0.25">
      <c r="A309" s="7" t="s">
        <v>146</v>
      </c>
      <c r="B309" s="8">
        <v>56</v>
      </c>
      <c r="C309" s="8">
        <v>74</v>
      </c>
      <c r="D309" s="8">
        <v>110</v>
      </c>
      <c r="E309" s="9" t="s">
        <v>147</v>
      </c>
      <c r="F309" s="8">
        <v>92</v>
      </c>
      <c r="G309" s="9" t="s">
        <v>97</v>
      </c>
      <c r="H309" s="9" t="s">
        <v>97</v>
      </c>
      <c r="I309" s="8">
        <v>20</v>
      </c>
      <c r="J309" s="8">
        <v>4805</v>
      </c>
      <c r="K309" s="8">
        <v>1</v>
      </c>
      <c r="L309" s="8">
        <v>1</v>
      </c>
      <c r="M309" s="8">
        <v>1</v>
      </c>
      <c r="N309" s="9" t="s">
        <v>799</v>
      </c>
      <c r="O309" s="9" t="s">
        <v>800</v>
      </c>
      <c r="P309" s="9" t="s">
        <v>801</v>
      </c>
      <c r="Q309" s="9" t="s">
        <v>791</v>
      </c>
      <c r="R309" s="9" t="s">
        <v>802</v>
      </c>
      <c r="S309" s="8">
        <v>3176</v>
      </c>
      <c r="T309" s="8">
        <v>0</v>
      </c>
      <c r="U309" s="8">
        <v>0</v>
      </c>
      <c r="V309" s="8">
        <v>0</v>
      </c>
      <c r="W309" s="8">
        <v>1716</v>
      </c>
      <c r="X309" s="8">
        <v>1460</v>
      </c>
      <c r="Y309" s="8">
        <v>3176</v>
      </c>
      <c r="Z309" s="8">
        <v>0</v>
      </c>
      <c r="AA309" s="8">
        <v>0</v>
      </c>
      <c r="AB309" s="8">
        <v>78</v>
      </c>
      <c r="AC309" s="1" t="str">
        <f t="shared" si="20"/>
        <v>freestand</v>
      </c>
      <c r="AD309" s="1">
        <f>IF(I309=0,CONTROL!H$13,IF(I309&lt;=CONTROL!F$12,CONTROL!H$12,IF(I309&lt;=CONTROL!F$11,CONTROL!H$11,IF(I309&lt;=CONTROL!F$10,CONTROL!H$10,CONTROL!H$9))))</f>
        <v>4805</v>
      </c>
      <c r="AE309" s="1">
        <f t="shared" si="21"/>
        <v>3176</v>
      </c>
      <c r="AF309" s="19">
        <f t="shared" si="22"/>
        <v>0.6609781477627471</v>
      </c>
      <c r="AG309" s="19">
        <f t="shared" si="23"/>
        <v>1</v>
      </c>
    </row>
    <row r="310" spans="1:33" x14ac:dyDescent="0.25">
      <c r="A310" s="7" t="s">
        <v>146</v>
      </c>
      <c r="B310" s="8">
        <v>77</v>
      </c>
      <c r="C310" s="8">
        <v>94</v>
      </c>
      <c r="D310" s="8">
        <v>142</v>
      </c>
      <c r="E310" s="9" t="s">
        <v>147</v>
      </c>
      <c r="F310" s="8">
        <v>92</v>
      </c>
      <c r="G310" s="9" t="s">
        <v>97</v>
      </c>
      <c r="H310" s="9" t="s">
        <v>97</v>
      </c>
      <c r="I310" s="8">
        <v>20</v>
      </c>
      <c r="J310" s="8">
        <v>4805</v>
      </c>
      <c r="K310" s="8">
        <v>0.02</v>
      </c>
      <c r="L310" s="8">
        <v>2</v>
      </c>
      <c r="M310" s="8">
        <v>0</v>
      </c>
      <c r="N310" s="9" t="s">
        <v>526</v>
      </c>
      <c r="O310" s="9" t="s">
        <v>803</v>
      </c>
      <c r="P310" s="9" t="s">
        <v>804</v>
      </c>
      <c r="Q310" s="9" t="s">
        <v>791</v>
      </c>
      <c r="R310" s="9" t="s">
        <v>530</v>
      </c>
      <c r="S310" s="8">
        <v>120</v>
      </c>
      <c r="T310" s="8">
        <v>0</v>
      </c>
      <c r="U310" s="8">
        <v>0</v>
      </c>
      <c r="V310" s="8">
        <v>0</v>
      </c>
      <c r="W310" s="8">
        <v>42</v>
      </c>
      <c r="X310" s="8">
        <v>78</v>
      </c>
      <c r="Y310" s="8">
        <v>120</v>
      </c>
      <c r="Z310" s="8">
        <v>0</v>
      </c>
      <c r="AA310" s="8">
        <v>0</v>
      </c>
      <c r="AB310" s="8">
        <v>78</v>
      </c>
      <c r="AC310" s="1" t="str">
        <f t="shared" si="20"/>
        <v>mobile</v>
      </c>
      <c r="AD310" s="1">
        <f>IF(I310=0,CONTROL!H$13,IF(I310&lt;=CONTROL!F$12,CONTROL!H$12,IF(I310&lt;=CONTROL!F$11,CONTROL!H$11,IF(I310&lt;=CONTROL!F$10,CONTROL!H$10,CONTROL!H$9))))</f>
        <v>4805</v>
      </c>
      <c r="AE310" s="1">
        <f t="shared" si="21"/>
        <v>120</v>
      </c>
      <c r="AF310" s="19">
        <f t="shared" si="22"/>
        <v>2.497398543184183E-2</v>
      </c>
      <c r="AG310" s="19">
        <f t="shared" si="23"/>
        <v>2.497398543184183E-2</v>
      </c>
    </row>
    <row r="311" spans="1:33" x14ac:dyDescent="0.25">
      <c r="A311" s="7" t="s">
        <v>146</v>
      </c>
      <c r="B311" s="8">
        <v>105</v>
      </c>
      <c r="C311" s="8">
        <v>124</v>
      </c>
      <c r="D311" s="8">
        <v>213</v>
      </c>
      <c r="E311" s="9" t="s">
        <v>147</v>
      </c>
      <c r="F311" s="8">
        <v>92</v>
      </c>
      <c r="G311" s="9" t="s">
        <v>97</v>
      </c>
      <c r="H311" s="9" t="s">
        <v>97</v>
      </c>
      <c r="I311" s="8">
        <v>20</v>
      </c>
      <c r="J311" s="8">
        <v>4805</v>
      </c>
      <c r="K311" s="8">
        <v>0.03</v>
      </c>
      <c r="L311" s="8">
        <v>2</v>
      </c>
      <c r="M311" s="8">
        <v>0</v>
      </c>
      <c r="N311" s="9" t="s">
        <v>152</v>
      </c>
      <c r="O311" s="9" t="s">
        <v>805</v>
      </c>
      <c r="P311" s="9" t="s">
        <v>806</v>
      </c>
      <c r="Q311" s="9" t="s">
        <v>791</v>
      </c>
      <c r="R311" s="9" t="s">
        <v>158</v>
      </c>
      <c r="S311" s="8">
        <v>156</v>
      </c>
      <c r="T311" s="8">
        <v>71</v>
      </c>
      <c r="U311" s="8">
        <v>84</v>
      </c>
      <c r="V311" s="8">
        <v>155</v>
      </c>
      <c r="W311" s="8">
        <v>0</v>
      </c>
      <c r="X311" s="8">
        <v>1</v>
      </c>
      <c r="Y311" s="8">
        <v>1</v>
      </c>
      <c r="Z311" s="8">
        <v>0</v>
      </c>
      <c r="AA311" s="8">
        <v>0</v>
      </c>
      <c r="AB311" s="8">
        <v>78</v>
      </c>
      <c r="AC311" s="1" t="str">
        <f t="shared" si="20"/>
        <v>mobile</v>
      </c>
      <c r="AD311" s="1">
        <f>IF(I311=0,CONTROL!H$13,IF(I311&lt;=CONTROL!F$12,CONTROL!H$12,IF(I311&lt;=CONTROL!F$11,CONTROL!H$11,IF(I311&lt;=CONTROL!F$10,CONTROL!H$10,CONTROL!H$9))))</f>
        <v>4805</v>
      </c>
      <c r="AE311" s="1">
        <f t="shared" si="21"/>
        <v>156</v>
      </c>
      <c r="AF311" s="19">
        <f t="shared" si="22"/>
        <v>3.2466181061394379E-2</v>
      </c>
      <c r="AG311" s="19">
        <f t="shared" si="23"/>
        <v>3.2466181061394379E-2</v>
      </c>
    </row>
    <row r="312" spans="1:33" x14ac:dyDescent="0.25">
      <c r="A312" s="7" t="s">
        <v>146</v>
      </c>
      <c r="B312" s="8">
        <v>81</v>
      </c>
      <c r="C312" s="8">
        <v>98</v>
      </c>
      <c r="D312" s="8">
        <v>151</v>
      </c>
      <c r="E312" s="9" t="s">
        <v>147</v>
      </c>
      <c r="F312" s="8">
        <v>92</v>
      </c>
      <c r="G312" s="9" t="s">
        <v>97</v>
      </c>
      <c r="H312" s="9" t="s">
        <v>97</v>
      </c>
      <c r="I312" s="8">
        <v>20</v>
      </c>
      <c r="J312" s="8">
        <v>4805</v>
      </c>
      <c r="K312" s="8">
        <v>0.06</v>
      </c>
      <c r="L312" s="8">
        <v>2</v>
      </c>
      <c r="M312" s="8">
        <v>0</v>
      </c>
      <c r="N312" s="9" t="s">
        <v>784</v>
      </c>
      <c r="O312" s="9" t="s">
        <v>785</v>
      </c>
      <c r="P312" s="9" t="s">
        <v>807</v>
      </c>
      <c r="Q312" s="9" t="s">
        <v>783</v>
      </c>
      <c r="R312" s="9" t="s">
        <v>788</v>
      </c>
      <c r="S312" s="8">
        <v>306</v>
      </c>
      <c r="T312" s="8">
        <v>0</v>
      </c>
      <c r="U312" s="8">
        <v>0</v>
      </c>
      <c r="V312" s="8">
        <v>0</v>
      </c>
      <c r="W312" s="8">
        <v>0</v>
      </c>
      <c r="X312" s="8">
        <v>306</v>
      </c>
      <c r="Y312" s="8">
        <v>306</v>
      </c>
      <c r="Z312" s="8">
        <v>0</v>
      </c>
      <c r="AA312" s="8">
        <v>0</v>
      </c>
      <c r="AB312" s="8">
        <v>78</v>
      </c>
      <c r="AC312" s="1" t="str">
        <f t="shared" si="20"/>
        <v>mobile</v>
      </c>
      <c r="AD312" s="1">
        <f>IF(I312=0,CONTROL!H$13,IF(I312&lt;=CONTROL!F$12,CONTROL!H$12,IF(I312&lt;=CONTROL!F$11,CONTROL!H$11,IF(I312&lt;=CONTROL!F$10,CONTROL!H$10,CONTROL!H$9))))</f>
        <v>4805</v>
      </c>
      <c r="AE312" s="1">
        <f t="shared" si="21"/>
        <v>306</v>
      </c>
      <c r="AF312" s="19">
        <f t="shared" si="22"/>
        <v>6.3683662851196671E-2</v>
      </c>
      <c r="AG312" s="19">
        <f t="shared" si="23"/>
        <v>6.3683662851196671E-2</v>
      </c>
    </row>
    <row r="313" spans="1:33" x14ac:dyDescent="0.25">
      <c r="A313" s="7" t="s">
        <v>146</v>
      </c>
      <c r="B313" s="8">
        <v>117</v>
      </c>
      <c r="C313" s="8">
        <v>136</v>
      </c>
      <c r="D313" s="8">
        <v>257</v>
      </c>
      <c r="E313" s="9" t="s">
        <v>147</v>
      </c>
      <c r="F313" s="8">
        <v>92</v>
      </c>
      <c r="G313" s="9" t="s">
        <v>97</v>
      </c>
      <c r="H313" s="9" t="s">
        <v>97</v>
      </c>
      <c r="I313" s="8">
        <v>20</v>
      </c>
      <c r="J313" s="8">
        <v>4805</v>
      </c>
      <c r="K313" s="8">
        <v>0.47</v>
      </c>
      <c r="L313" s="8">
        <v>2</v>
      </c>
      <c r="M313" s="8">
        <v>0</v>
      </c>
      <c r="N313" s="9" t="s">
        <v>152</v>
      </c>
      <c r="O313" s="9" t="s">
        <v>805</v>
      </c>
      <c r="P313" s="9" t="s">
        <v>806</v>
      </c>
      <c r="Q313" s="9" t="s">
        <v>791</v>
      </c>
      <c r="R313" s="9" t="s">
        <v>158</v>
      </c>
      <c r="S313" s="8">
        <v>2253</v>
      </c>
      <c r="T313" s="8">
        <v>0</v>
      </c>
      <c r="U313" s="8">
        <v>0</v>
      </c>
      <c r="V313" s="8">
        <v>0</v>
      </c>
      <c r="W313" s="8">
        <v>916</v>
      </c>
      <c r="X313" s="8">
        <v>1337</v>
      </c>
      <c r="Y313" s="8">
        <v>2253</v>
      </c>
      <c r="Z313" s="8">
        <v>0</v>
      </c>
      <c r="AA313" s="8">
        <v>0</v>
      </c>
      <c r="AB313" s="8">
        <v>78</v>
      </c>
      <c r="AC313" s="1" t="str">
        <f t="shared" si="20"/>
        <v>mobile</v>
      </c>
      <c r="AD313" s="1">
        <f>IF(I313=0,CONTROL!H$13,IF(I313&lt;=CONTROL!F$12,CONTROL!H$12,IF(I313&lt;=CONTROL!F$11,CONTROL!H$11,IF(I313&lt;=CONTROL!F$10,CONTROL!H$10,CONTROL!H$9))))</f>
        <v>4805</v>
      </c>
      <c r="AE313" s="1">
        <f t="shared" si="21"/>
        <v>2253</v>
      </c>
      <c r="AF313" s="19">
        <f t="shared" si="22"/>
        <v>0.46888657648283039</v>
      </c>
      <c r="AG313" s="19">
        <f t="shared" si="23"/>
        <v>0.46888657648283039</v>
      </c>
    </row>
    <row r="314" spans="1:33" x14ac:dyDescent="0.25">
      <c r="A314" s="7" t="s">
        <v>146</v>
      </c>
      <c r="B314" s="8">
        <v>156</v>
      </c>
      <c r="C314" s="8">
        <v>190</v>
      </c>
      <c r="D314" s="8">
        <v>431</v>
      </c>
      <c r="E314" s="9" t="s">
        <v>147</v>
      </c>
      <c r="F314" s="8">
        <v>92</v>
      </c>
      <c r="G314" s="9" t="s">
        <v>97</v>
      </c>
      <c r="H314" s="9" t="s">
        <v>97</v>
      </c>
      <c r="I314" s="8">
        <v>20</v>
      </c>
      <c r="J314" s="8">
        <v>4805</v>
      </c>
      <c r="K314" s="8">
        <v>0.17</v>
      </c>
      <c r="L314" s="8">
        <v>2</v>
      </c>
      <c r="M314" s="8">
        <v>0</v>
      </c>
      <c r="N314" s="9" t="s">
        <v>490</v>
      </c>
      <c r="O314" s="9" t="s">
        <v>789</v>
      </c>
      <c r="P314" s="9" t="s">
        <v>808</v>
      </c>
      <c r="Q314" s="9" t="s">
        <v>791</v>
      </c>
      <c r="R314" s="9" t="s">
        <v>492</v>
      </c>
      <c r="S314" s="8">
        <v>830</v>
      </c>
      <c r="T314" s="8">
        <v>0</v>
      </c>
      <c r="U314" s="8">
        <v>0</v>
      </c>
      <c r="V314" s="8">
        <v>0</v>
      </c>
      <c r="W314" s="8">
        <v>311</v>
      </c>
      <c r="X314" s="8">
        <v>519</v>
      </c>
      <c r="Y314" s="8">
        <v>830</v>
      </c>
      <c r="Z314" s="8">
        <v>0</v>
      </c>
      <c r="AA314" s="8">
        <v>0</v>
      </c>
      <c r="AB314" s="8">
        <v>78</v>
      </c>
      <c r="AC314" s="1" t="str">
        <f t="shared" si="20"/>
        <v>mobile</v>
      </c>
      <c r="AD314" s="1">
        <f>IF(I314=0,CONTROL!H$13,IF(I314&lt;=CONTROL!F$12,CONTROL!H$12,IF(I314&lt;=CONTROL!F$11,CONTROL!H$11,IF(I314&lt;=CONTROL!F$10,CONTROL!H$10,CONTROL!H$9))))</f>
        <v>4805</v>
      </c>
      <c r="AE314" s="1">
        <f t="shared" si="21"/>
        <v>830</v>
      </c>
      <c r="AF314" s="19">
        <f t="shared" si="22"/>
        <v>0.17273673257023933</v>
      </c>
      <c r="AG314" s="19">
        <f t="shared" si="23"/>
        <v>0.17273673257023933</v>
      </c>
    </row>
    <row r="315" spans="1:33" x14ac:dyDescent="0.25">
      <c r="A315" s="7" t="s">
        <v>146</v>
      </c>
      <c r="B315" s="8">
        <v>155</v>
      </c>
      <c r="C315" s="8">
        <v>189</v>
      </c>
      <c r="D315" s="8">
        <v>427</v>
      </c>
      <c r="E315" s="9" t="s">
        <v>147</v>
      </c>
      <c r="F315" s="8">
        <v>92</v>
      </c>
      <c r="G315" s="9" t="s">
        <v>97</v>
      </c>
      <c r="H315" s="9" t="s">
        <v>97</v>
      </c>
      <c r="I315" s="8">
        <v>20</v>
      </c>
      <c r="J315" s="8">
        <v>4805</v>
      </c>
      <c r="K315" s="8">
        <v>0.46</v>
      </c>
      <c r="L315" s="8">
        <v>2</v>
      </c>
      <c r="M315" s="8">
        <v>0</v>
      </c>
      <c r="N315" s="9" t="s">
        <v>152</v>
      </c>
      <c r="O315" s="9" t="s">
        <v>809</v>
      </c>
      <c r="P315" s="9" t="s">
        <v>810</v>
      </c>
      <c r="Q315" s="9" t="s">
        <v>791</v>
      </c>
      <c r="R315" s="9" t="s">
        <v>811</v>
      </c>
      <c r="S315" s="8">
        <v>2189</v>
      </c>
      <c r="T315" s="8">
        <v>0</v>
      </c>
      <c r="U315" s="8">
        <v>0</v>
      </c>
      <c r="V315" s="8">
        <v>0</v>
      </c>
      <c r="W315" s="8">
        <v>685</v>
      </c>
      <c r="X315" s="8">
        <v>1504</v>
      </c>
      <c r="Y315" s="8">
        <v>2189</v>
      </c>
      <c r="Z315" s="8">
        <v>0</v>
      </c>
      <c r="AA315" s="8">
        <v>0</v>
      </c>
      <c r="AB315" s="8">
        <v>78</v>
      </c>
      <c r="AC315" s="1" t="str">
        <f t="shared" si="20"/>
        <v>mobile</v>
      </c>
      <c r="AD315" s="1">
        <f>IF(I315=0,CONTROL!H$13,IF(I315&lt;=CONTROL!F$12,CONTROL!H$12,IF(I315&lt;=CONTROL!F$11,CONTROL!H$11,IF(I315&lt;=CONTROL!F$10,CONTROL!H$10,CONTROL!H$9))))</f>
        <v>4805</v>
      </c>
      <c r="AE315" s="1">
        <f t="shared" si="21"/>
        <v>2189</v>
      </c>
      <c r="AF315" s="19">
        <f t="shared" si="22"/>
        <v>0.45556711758584806</v>
      </c>
      <c r="AG315" s="19">
        <f t="shared" si="23"/>
        <v>0.45556711758584806</v>
      </c>
    </row>
    <row r="316" spans="1:33" x14ac:dyDescent="0.25">
      <c r="A316" s="7" t="s">
        <v>146</v>
      </c>
      <c r="B316" s="8">
        <v>155</v>
      </c>
      <c r="C316" s="8">
        <v>189</v>
      </c>
      <c r="D316" s="8">
        <v>428</v>
      </c>
      <c r="E316" s="9" t="s">
        <v>147</v>
      </c>
      <c r="F316" s="8">
        <v>92</v>
      </c>
      <c r="G316" s="9" t="s">
        <v>97</v>
      </c>
      <c r="H316" s="9" t="s">
        <v>97</v>
      </c>
      <c r="I316" s="8">
        <v>20</v>
      </c>
      <c r="J316" s="8">
        <v>4805</v>
      </c>
      <c r="K316" s="8">
        <v>0.03</v>
      </c>
      <c r="L316" s="8">
        <v>2</v>
      </c>
      <c r="M316" s="8">
        <v>0</v>
      </c>
      <c r="N316" s="9" t="s">
        <v>152</v>
      </c>
      <c r="O316" s="9" t="s">
        <v>781</v>
      </c>
      <c r="P316" s="9" t="s">
        <v>812</v>
      </c>
      <c r="Q316" s="9" t="s">
        <v>783</v>
      </c>
      <c r="R316" s="9" t="s">
        <v>811</v>
      </c>
      <c r="S316" s="8">
        <v>163</v>
      </c>
      <c r="T316" s="8">
        <v>0</v>
      </c>
      <c r="U316" s="8">
        <v>0</v>
      </c>
      <c r="V316" s="8">
        <v>0</v>
      </c>
      <c r="W316" s="8">
        <v>0</v>
      </c>
      <c r="X316" s="8">
        <v>163</v>
      </c>
      <c r="Y316" s="8">
        <v>163</v>
      </c>
      <c r="Z316" s="8">
        <v>0</v>
      </c>
      <c r="AA316" s="8">
        <v>0</v>
      </c>
      <c r="AB316" s="8">
        <v>78</v>
      </c>
      <c r="AC316" s="1" t="str">
        <f t="shared" si="20"/>
        <v>mobile</v>
      </c>
      <c r="AD316" s="1">
        <f>IF(I316=0,CONTROL!H$13,IF(I316&lt;=CONTROL!F$12,CONTROL!H$12,IF(I316&lt;=CONTROL!F$11,CONTROL!H$11,IF(I316&lt;=CONTROL!F$10,CONTROL!H$10,CONTROL!H$9))))</f>
        <v>4805</v>
      </c>
      <c r="AE316" s="1">
        <f t="shared" si="21"/>
        <v>163</v>
      </c>
      <c r="AF316" s="19">
        <f t="shared" si="22"/>
        <v>3.3922996878251822E-2</v>
      </c>
      <c r="AG316" s="19">
        <f t="shared" si="23"/>
        <v>3.3922996878251822E-2</v>
      </c>
    </row>
    <row r="317" spans="1:33" x14ac:dyDescent="0.25">
      <c r="A317" s="7" t="s">
        <v>146</v>
      </c>
      <c r="B317" s="8">
        <v>81</v>
      </c>
      <c r="C317" s="8">
        <v>98</v>
      </c>
      <c r="D317" s="8">
        <v>152</v>
      </c>
      <c r="E317" s="9" t="s">
        <v>147</v>
      </c>
      <c r="F317" s="8">
        <v>92</v>
      </c>
      <c r="G317" s="9" t="s">
        <v>97</v>
      </c>
      <c r="H317" s="9" t="s">
        <v>97</v>
      </c>
      <c r="I317" s="8">
        <v>20</v>
      </c>
      <c r="J317" s="8">
        <v>4805</v>
      </c>
      <c r="K317" s="8">
        <v>0.14000000000000001</v>
      </c>
      <c r="L317" s="8">
        <v>2</v>
      </c>
      <c r="M317" s="8">
        <v>0</v>
      </c>
      <c r="N317" s="9" t="s">
        <v>784</v>
      </c>
      <c r="O317" s="9" t="s">
        <v>785</v>
      </c>
      <c r="P317" s="9" t="s">
        <v>813</v>
      </c>
      <c r="Q317" s="9" t="s">
        <v>791</v>
      </c>
      <c r="R317" s="9" t="s">
        <v>788</v>
      </c>
      <c r="S317" s="8">
        <v>671</v>
      </c>
      <c r="T317" s="8">
        <v>0</v>
      </c>
      <c r="U317" s="8">
        <v>0</v>
      </c>
      <c r="V317" s="8">
        <v>0</v>
      </c>
      <c r="W317" s="8">
        <v>0</v>
      </c>
      <c r="X317" s="8">
        <v>671</v>
      </c>
      <c r="Y317" s="8">
        <v>671</v>
      </c>
      <c r="Z317" s="8">
        <v>0</v>
      </c>
      <c r="AA317" s="8">
        <v>0</v>
      </c>
      <c r="AB317" s="8">
        <v>78</v>
      </c>
      <c r="AC317" s="1" t="str">
        <f t="shared" si="20"/>
        <v>mobile</v>
      </c>
      <c r="AD317" s="1">
        <f>IF(I317=0,CONTROL!H$13,IF(I317&lt;=CONTROL!F$12,CONTROL!H$12,IF(I317&lt;=CONTROL!F$11,CONTROL!H$11,IF(I317&lt;=CONTROL!F$10,CONTROL!H$10,CONTROL!H$9))))</f>
        <v>4805</v>
      </c>
      <c r="AE317" s="1">
        <f t="shared" si="21"/>
        <v>671</v>
      </c>
      <c r="AF317" s="19">
        <f t="shared" si="22"/>
        <v>0.13964620187304891</v>
      </c>
      <c r="AG317" s="19">
        <f t="shared" si="23"/>
        <v>0.13964620187304891</v>
      </c>
    </row>
    <row r="318" spans="1:33" x14ac:dyDescent="0.25">
      <c r="A318" s="7" t="s">
        <v>146</v>
      </c>
      <c r="B318" s="8">
        <v>118</v>
      </c>
      <c r="C318" s="8">
        <v>137</v>
      </c>
      <c r="D318" s="8">
        <v>259</v>
      </c>
      <c r="E318" s="9" t="s">
        <v>147</v>
      </c>
      <c r="F318" s="8">
        <v>92</v>
      </c>
      <c r="G318" s="9" t="s">
        <v>97</v>
      </c>
      <c r="H318" s="9" t="s">
        <v>97</v>
      </c>
      <c r="I318" s="8">
        <v>20</v>
      </c>
      <c r="J318" s="8">
        <v>4805</v>
      </c>
      <c r="K318" s="8">
        <v>0.01</v>
      </c>
      <c r="L318" s="8">
        <v>2</v>
      </c>
      <c r="M318" s="8">
        <v>0</v>
      </c>
      <c r="N318" s="9" t="s">
        <v>156</v>
      </c>
      <c r="O318" s="9" t="s">
        <v>814</v>
      </c>
      <c r="P318" s="9" t="s">
        <v>815</v>
      </c>
      <c r="Q318" s="9" t="s">
        <v>798</v>
      </c>
      <c r="R318" s="9" t="s">
        <v>295</v>
      </c>
      <c r="S318" s="8">
        <v>72</v>
      </c>
      <c r="T318" s="8">
        <v>0</v>
      </c>
      <c r="U318" s="8">
        <v>0</v>
      </c>
      <c r="V318" s="8">
        <v>0</v>
      </c>
      <c r="W318" s="8">
        <v>7</v>
      </c>
      <c r="X318" s="8">
        <v>65</v>
      </c>
      <c r="Y318" s="8">
        <v>72</v>
      </c>
      <c r="Z318" s="8">
        <v>0</v>
      </c>
      <c r="AA318" s="8">
        <v>0</v>
      </c>
      <c r="AB318" s="8">
        <v>78</v>
      </c>
      <c r="AC318" s="1" t="str">
        <f t="shared" si="20"/>
        <v>mobile</v>
      </c>
      <c r="AD318" s="1">
        <f>IF(I318=0,CONTROL!H$13,IF(I318&lt;=CONTROL!F$12,CONTROL!H$12,IF(I318&lt;=CONTROL!F$11,CONTROL!H$11,IF(I318&lt;=CONTROL!F$10,CONTROL!H$10,CONTROL!H$9))))</f>
        <v>4805</v>
      </c>
      <c r="AE318" s="1">
        <f t="shared" si="21"/>
        <v>72</v>
      </c>
      <c r="AF318" s="19">
        <f t="shared" si="22"/>
        <v>1.4984391259105098E-2</v>
      </c>
      <c r="AG318" s="19">
        <f t="shared" si="23"/>
        <v>1.4984391259105098E-2</v>
      </c>
    </row>
    <row r="319" spans="1:33" x14ac:dyDescent="0.25">
      <c r="A319" s="7" t="s">
        <v>146</v>
      </c>
      <c r="B319" s="8">
        <v>81</v>
      </c>
      <c r="C319" s="8">
        <v>98</v>
      </c>
      <c r="D319" s="8">
        <v>150</v>
      </c>
      <c r="E319" s="9" t="s">
        <v>147</v>
      </c>
      <c r="F319" s="8">
        <v>92</v>
      </c>
      <c r="G319" s="9" t="s">
        <v>97</v>
      </c>
      <c r="H319" s="9" t="s">
        <v>97</v>
      </c>
      <c r="I319" s="8">
        <v>20</v>
      </c>
      <c r="J319" s="8">
        <v>4805</v>
      </c>
      <c r="K319" s="8">
        <v>0.49</v>
      </c>
      <c r="L319" s="8">
        <v>2</v>
      </c>
      <c r="M319" s="8">
        <v>0</v>
      </c>
      <c r="N319" s="9" t="s">
        <v>784</v>
      </c>
      <c r="O319" s="9" t="s">
        <v>785</v>
      </c>
      <c r="P319" s="9" t="s">
        <v>816</v>
      </c>
      <c r="Q319" s="9" t="s">
        <v>791</v>
      </c>
      <c r="R319" s="9" t="s">
        <v>788</v>
      </c>
      <c r="S319" s="8">
        <v>2350</v>
      </c>
      <c r="T319" s="8">
        <v>0</v>
      </c>
      <c r="U319" s="8">
        <v>0</v>
      </c>
      <c r="V319" s="8">
        <v>0</v>
      </c>
      <c r="W319" s="8">
        <v>0</v>
      </c>
      <c r="X319" s="8">
        <v>2350</v>
      </c>
      <c r="Y319" s="8">
        <v>2350</v>
      </c>
      <c r="Z319" s="8">
        <v>0</v>
      </c>
      <c r="AA319" s="8">
        <v>0</v>
      </c>
      <c r="AB319" s="8">
        <v>78</v>
      </c>
      <c r="AC319" s="1" t="str">
        <f t="shared" si="20"/>
        <v>mobile</v>
      </c>
      <c r="AD319" s="1">
        <f>IF(I319=0,CONTROL!H$13,IF(I319&lt;=CONTROL!F$12,CONTROL!H$12,IF(I319&lt;=CONTROL!F$11,CONTROL!H$11,IF(I319&lt;=CONTROL!F$10,CONTROL!H$10,CONTROL!H$9))))</f>
        <v>4805</v>
      </c>
      <c r="AE319" s="1">
        <f t="shared" si="21"/>
        <v>2350</v>
      </c>
      <c r="AF319" s="19">
        <f t="shared" si="22"/>
        <v>0.48907388137356922</v>
      </c>
      <c r="AG319" s="19">
        <f t="shared" si="23"/>
        <v>0.48907388137356922</v>
      </c>
    </row>
    <row r="320" spans="1:33" x14ac:dyDescent="0.25">
      <c r="A320" s="7" t="s">
        <v>146</v>
      </c>
      <c r="B320" s="8">
        <v>155</v>
      </c>
      <c r="C320" s="8">
        <v>189</v>
      </c>
      <c r="D320" s="8">
        <v>426</v>
      </c>
      <c r="E320" s="9" t="s">
        <v>147</v>
      </c>
      <c r="F320" s="8">
        <v>92</v>
      </c>
      <c r="G320" s="9" t="s">
        <v>97</v>
      </c>
      <c r="H320" s="9" t="s">
        <v>97</v>
      </c>
      <c r="I320" s="8">
        <v>20</v>
      </c>
      <c r="J320" s="8">
        <v>4805</v>
      </c>
      <c r="K320" s="8">
        <v>0.17</v>
      </c>
      <c r="L320" s="8">
        <v>2</v>
      </c>
      <c r="M320" s="8">
        <v>0</v>
      </c>
      <c r="N320" s="9" t="s">
        <v>152</v>
      </c>
      <c r="O320" s="9" t="s">
        <v>789</v>
      </c>
      <c r="P320" s="9" t="s">
        <v>808</v>
      </c>
      <c r="Q320" s="9" t="s">
        <v>791</v>
      </c>
      <c r="R320" s="9" t="s">
        <v>811</v>
      </c>
      <c r="S320" s="8">
        <v>795</v>
      </c>
      <c r="T320" s="8">
        <v>0</v>
      </c>
      <c r="U320" s="8">
        <v>0</v>
      </c>
      <c r="V320" s="8">
        <v>0</v>
      </c>
      <c r="W320" s="8">
        <v>305</v>
      </c>
      <c r="X320" s="8">
        <v>490</v>
      </c>
      <c r="Y320" s="8">
        <v>795</v>
      </c>
      <c r="Z320" s="8">
        <v>0</v>
      </c>
      <c r="AA320" s="8">
        <v>0</v>
      </c>
      <c r="AB320" s="8">
        <v>78</v>
      </c>
      <c r="AC320" s="1" t="str">
        <f t="shared" si="20"/>
        <v>mobile</v>
      </c>
      <c r="AD320" s="1">
        <f>IF(I320=0,CONTROL!H$13,IF(I320&lt;=CONTROL!F$12,CONTROL!H$12,IF(I320&lt;=CONTROL!F$11,CONTROL!H$11,IF(I320&lt;=CONTROL!F$10,CONTROL!H$10,CONTROL!H$9))))</f>
        <v>4805</v>
      </c>
      <c r="AE320" s="1">
        <f t="shared" si="21"/>
        <v>795</v>
      </c>
      <c r="AF320" s="19">
        <f t="shared" si="22"/>
        <v>0.16545265348595214</v>
      </c>
      <c r="AG320" s="19">
        <f t="shared" si="23"/>
        <v>0.16545265348595214</v>
      </c>
    </row>
    <row r="321" spans="1:33" x14ac:dyDescent="0.25">
      <c r="A321" s="7" t="s">
        <v>146</v>
      </c>
      <c r="B321" s="8">
        <v>130</v>
      </c>
      <c r="C321" s="8">
        <v>156</v>
      </c>
      <c r="D321" s="8">
        <v>359</v>
      </c>
      <c r="E321" s="9" t="s">
        <v>147</v>
      </c>
      <c r="F321" s="8">
        <v>92</v>
      </c>
      <c r="G321" s="9" t="s">
        <v>97</v>
      </c>
      <c r="H321" s="9" t="s">
        <v>97</v>
      </c>
      <c r="I321" s="8">
        <v>20</v>
      </c>
      <c r="J321" s="8">
        <v>4805</v>
      </c>
      <c r="K321" s="8">
        <v>0.11</v>
      </c>
      <c r="L321" s="8">
        <v>2</v>
      </c>
      <c r="M321" s="8">
        <v>0</v>
      </c>
      <c r="N321" s="9" t="s">
        <v>152</v>
      </c>
      <c r="O321" s="9" t="s">
        <v>817</v>
      </c>
      <c r="P321" s="9" t="s">
        <v>818</v>
      </c>
      <c r="Q321" s="9" t="s">
        <v>791</v>
      </c>
      <c r="R321" s="9" t="s">
        <v>155</v>
      </c>
      <c r="S321" s="8">
        <v>540</v>
      </c>
      <c r="T321" s="8">
        <v>0</v>
      </c>
      <c r="U321" s="8">
        <v>0</v>
      </c>
      <c r="V321" s="8">
        <v>0</v>
      </c>
      <c r="W321" s="8">
        <v>0</v>
      </c>
      <c r="X321" s="8">
        <v>540</v>
      </c>
      <c r="Y321" s="8">
        <v>540</v>
      </c>
      <c r="Z321" s="8">
        <v>0</v>
      </c>
      <c r="AA321" s="8">
        <v>0</v>
      </c>
      <c r="AB321" s="8">
        <v>78</v>
      </c>
      <c r="AC321" s="1" t="str">
        <f t="shared" si="20"/>
        <v>mobile</v>
      </c>
      <c r="AD321" s="1">
        <f>IF(I321=0,CONTROL!H$13,IF(I321&lt;=CONTROL!F$12,CONTROL!H$12,IF(I321&lt;=CONTROL!F$11,CONTROL!H$11,IF(I321&lt;=CONTROL!F$10,CONTROL!H$10,CONTROL!H$9))))</f>
        <v>4805</v>
      </c>
      <c r="AE321" s="1">
        <f t="shared" si="21"/>
        <v>540</v>
      </c>
      <c r="AF321" s="19">
        <f t="shared" si="22"/>
        <v>0.11238293444328824</v>
      </c>
      <c r="AG321" s="19">
        <f t="shared" si="23"/>
        <v>0.11238293444328824</v>
      </c>
    </row>
    <row r="322" spans="1:33" x14ac:dyDescent="0.25">
      <c r="A322" s="7" t="s">
        <v>146</v>
      </c>
      <c r="B322" s="8">
        <v>37</v>
      </c>
      <c r="C322" s="8">
        <v>53</v>
      </c>
      <c r="D322" s="8">
        <v>90</v>
      </c>
      <c r="E322" s="9" t="s">
        <v>147</v>
      </c>
      <c r="F322" s="8">
        <v>92</v>
      </c>
      <c r="G322" s="9" t="s">
        <v>97</v>
      </c>
      <c r="H322" s="9" t="s">
        <v>97</v>
      </c>
      <c r="I322" s="8">
        <v>20</v>
      </c>
      <c r="J322" s="8">
        <v>4805</v>
      </c>
      <c r="K322" s="8">
        <v>1</v>
      </c>
      <c r="L322" s="8">
        <v>1</v>
      </c>
      <c r="M322" s="8">
        <v>1</v>
      </c>
      <c r="N322" s="9" t="s">
        <v>642</v>
      </c>
      <c r="O322" s="9" t="s">
        <v>819</v>
      </c>
      <c r="P322" s="9" t="s">
        <v>820</v>
      </c>
      <c r="Q322" s="9" t="s">
        <v>783</v>
      </c>
      <c r="R322" s="9" t="s">
        <v>155</v>
      </c>
      <c r="S322" s="8">
        <v>3725</v>
      </c>
      <c r="T322" s="8">
        <v>0</v>
      </c>
      <c r="U322" s="8">
        <v>0</v>
      </c>
      <c r="V322" s="8">
        <v>0</v>
      </c>
      <c r="W322" s="8">
        <v>1406</v>
      </c>
      <c r="X322" s="8">
        <v>2319</v>
      </c>
      <c r="Y322" s="8">
        <v>3725</v>
      </c>
      <c r="Z322" s="8">
        <v>0</v>
      </c>
      <c r="AA322" s="8">
        <v>0</v>
      </c>
      <c r="AB322" s="8">
        <v>78</v>
      </c>
      <c r="AC322" s="1" t="str">
        <f t="shared" si="20"/>
        <v>freestand</v>
      </c>
      <c r="AD322" s="1">
        <f>IF(I322=0,CONTROL!H$13,IF(I322&lt;=CONTROL!F$12,CONTROL!H$12,IF(I322&lt;=CONTROL!F$11,CONTROL!H$11,IF(I322&lt;=CONTROL!F$10,CONTROL!H$10,CONTROL!H$9))))</f>
        <v>4805</v>
      </c>
      <c r="AE322" s="1">
        <f t="shared" si="21"/>
        <v>3725</v>
      </c>
      <c r="AF322" s="19">
        <f t="shared" si="22"/>
        <v>0.77523413111342354</v>
      </c>
      <c r="AG322" s="19">
        <f t="shared" si="23"/>
        <v>1</v>
      </c>
    </row>
    <row r="323" spans="1:33" x14ac:dyDescent="0.25">
      <c r="A323" s="7" t="s">
        <v>146</v>
      </c>
      <c r="B323" s="8">
        <v>68</v>
      </c>
      <c r="C323" s="8">
        <v>86</v>
      </c>
      <c r="D323" s="8">
        <v>122</v>
      </c>
      <c r="E323" s="9" t="s">
        <v>147</v>
      </c>
      <c r="F323" s="8">
        <v>92</v>
      </c>
      <c r="G323" s="9" t="s">
        <v>97</v>
      </c>
      <c r="H323" s="9" t="s">
        <v>97</v>
      </c>
      <c r="I323" s="8">
        <v>20</v>
      </c>
      <c r="J323" s="8">
        <v>4805</v>
      </c>
      <c r="K323" s="8">
        <v>1</v>
      </c>
      <c r="L323" s="8">
        <v>1</v>
      </c>
      <c r="M323" s="8">
        <v>1</v>
      </c>
      <c r="N323" s="9" t="s">
        <v>821</v>
      </c>
      <c r="O323" s="9" t="s">
        <v>822</v>
      </c>
      <c r="P323" s="9" t="s">
        <v>823</v>
      </c>
      <c r="Q323" s="9" t="s">
        <v>791</v>
      </c>
      <c r="R323" s="9" t="s">
        <v>822</v>
      </c>
      <c r="S323" s="8">
        <v>1745</v>
      </c>
      <c r="T323" s="8">
        <v>0</v>
      </c>
      <c r="U323" s="8">
        <v>0</v>
      </c>
      <c r="V323" s="8">
        <v>0</v>
      </c>
      <c r="W323" s="8">
        <v>0</v>
      </c>
      <c r="X323" s="8">
        <v>1745</v>
      </c>
      <c r="Y323" s="8">
        <v>1745</v>
      </c>
      <c r="Z323" s="8">
        <v>0</v>
      </c>
      <c r="AA323" s="8">
        <v>0</v>
      </c>
      <c r="AB323" s="8">
        <v>78</v>
      </c>
      <c r="AC323" s="1" t="str">
        <f t="shared" ref="AC323:AC368" si="24">IF(L323=1,"freestand",IF(L323=2,"mobile",IF(L323=3,"new",IF(F323&gt;0,"hospital","no service"))))</f>
        <v>freestand</v>
      </c>
      <c r="AD323" s="1">
        <f>IF(I323=0,CONTROL!H$13,IF(I323&lt;=CONTROL!F$12,CONTROL!H$12,IF(I323&lt;=CONTROL!F$11,CONTROL!H$11,IF(I323&lt;=CONTROL!F$10,CONTROL!H$10,CONTROL!H$9))))</f>
        <v>4805</v>
      </c>
      <c r="AE323" s="1">
        <f t="shared" ref="AE323:AE368" si="25">T323+U323+W323+X323</f>
        <v>1745</v>
      </c>
      <c r="AF323" s="19">
        <f t="shared" ref="AF323:AF368" si="26">IF((AE323/AD323)&gt;1,1,AE323/AD323)</f>
        <v>0.36316337148803329</v>
      </c>
      <c r="AG323" s="19">
        <f t="shared" ref="AG323:AG368" si="27">IF(M323&gt;0,M323,AF323)</f>
        <v>1</v>
      </c>
    </row>
    <row r="324" spans="1:33" x14ac:dyDescent="0.25">
      <c r="A324" s="7" t="s">
        <v>146</v>
      </c>
      <c r="B324" s="8">
        <v>4</v>
      </c>
      <c r="C324" s="8">
        <v>9</v>
      </c>
      <c r="D324" s="8">
        <v>9</v>
      </c>
      <c r="E324" s="9" t="s">
        <v>147</v>
      </c>
      <c r="F324" s="8">
        <v>92</v>
      </c>
      <c r="G324" s="9" t="s">
        <v>97</v>
      </c>
      <c r="H324" s="9" t="s">
        <v>97</v>
      </c>
      <c r="I324" s="8">
        <v>20</v>
      </c>
      <c r="J324" s="8">
        <v>4805</v>
      </c>
      <c r="K324" s="8">
        <v>0.31</v>
      </c>
      <c r="L324" s="8">
        <v>2</v>
      </c>
      <c r="M324" s="8">
        <v>0</v>
      </c>
      <c r="N324" s="9" t="s">
        <v>824</v>
      </c>
      <c r="O324" s="9" t="s">
        <v>825</v>
      </c>
      <c r="P324" s="9" t="s">
        <v>826</v>
      </c>
      <c r="Q324" s="9" t="s">
        <v>798</v>
      </c>
      <c r="R324" s="9" t="s">
        <v>827</v>
      </c>
      <c r="S324" s="8">
        <v>1488</v>
      </c>
      <c r="T324" s="8">
        <v>0</v>
      </c>
      <c r="U324" s="8">
        <v>0</v>
      </c>
      <c r="V324" s="8">
        <v>0</v>
      </c>
      <c r="W324" s="8">
        <v>468</v>
      </c>
      <c r="X324" s="8">
        <v>1020</v>
      </c>
      <c r="Y324" s="8">
        <v>1488</v>
      </c>
      <c r="Z324" s="8">
        <v>0</v>
      </c>
      <c r="AA324" s="8">
        <v>0</v>
      </c>
      <c r="AB324" s="8">
        <v>78</v>
      </c>
      <c r="AC324" s="1" t="str">
        <f t="shared" si="24"/>
        <v>mobile</v>
      </c>
      <c r="AD324" s="1">
        <f>IF(I324=0,CONTROL!H$13,IF(I324&lt;=CONTROL!F$12,CONTROL!H$12,IF(I324&lt;=CONTROL!F$11,CONTROL!H$11,IF(I324&lt;=CONTROL!F$10,CONTROL!H$10,CONTROL!H$9))))</f>
        <v>4805</v>
      </c>
      <c r="AE324" s="1">
        <f t="shared" si="25"/>
        <v>1488</v>
      </c>
      <c r="AF324" s="19">
        <f t="shared" si="26"/>
        <v>0.30967741935483872</v>
      </c>
      <c r="AG324" s="19">
        <f t="shared" si="27"/>
        <v>0.30967741935483872</v>
      </c>
    </row>
    <row r="325" spans="1:33" x14ac:dyDescent="0.25">
      <c r="A325" s="7" t="s">
        <v>146</v>
      </c>
      <c r="B325" s="8">
        <v>112</v>
      </c>
      <c r="C325" s="8">
        <v>131</v>
      </c>
      <c r="D325" s="8">
        <v>234</v>
      </c>
      <c r="E325" s="9" t="s">
        <v>147</v>
      </c>
      <c r="F325" s="8">
        <v>92</v>
      </c>
      <c r="G325" s="9" t="s">
        <v>97</v>
      </c>
      <c r="H325" s="9" t="s">
        <v>97</v>
      </c>
      <c r="I325" s="8">
        <v>20</v>
      </c>
      <c r="J325" s="8">
        <v>4805</v>
      </c>
      <c r="K325" s="8">
        <v>0.04</v>
      </c>
      <c r="L325" s="8">
        <v>2</v>
      </c>
      <c r="M325" s="8">
        <v>0</v>
      </c>
      <c r="N325" s="9" t="s">
        <v>152</v>
      </c>
      <c r="O325" s="9" t="s">
        <v>817</v>
      </c>
      <c r="P325" s="9" t="s">
        <v>828</v>
      </c>
      <c r="Q325" s="9" t="s">
        <v>791</v>
      </c>
      <c r="R325" s="9" t="s">
        <v>158</v>
      </c>
      <c r="S325" s="8">
        <v>192</v>
      </c>
      <c r="T325" s="8">
        <v>0</v>
      </c>
      <c r="U325" s="8">
        <v>0</v>
      </c>
      <c r="V325" s="8">
        <v>0</v>
      </c>
      <c r="W325" s="8">
        <v>0</v>
      </c>
      <c r="X325" s="8">
        <v>192</v>
      </c>
      <c r="Y325" s="8">
        <v>192</v>
      </c>
      <c r="Z325" s="8">
        <v>0</v>
      </c>
      <c r="AA325" s="8">
        <v>0</v>
      </c>
      <c r="AB325" s="8">
        <v>78</v>
      </c>
      <c r="AC325" s="1" t="str">
        <f t="shared" si="24"/>
        <v>mobile</v>
      </c>
      <c r="AD325" s="1">
        <f>IF(I325=0,CONTROL!H$13,IF(I325&lt;=CONTROL!F$12,CONTROL!H$12,IF(I325&lt;=CONTROL!F$11,CONTROL!H$11,IF(I325&lt;=CONTROL!F$10,CONTROL!H$10,CONTROL!H$9))))</f>
        <v>4805</v>
      </c>
      <c r="AE325" s="1">
        <f t="shared" si="25"/>
        <v>192</v>
      </c>
      <c r="AF325" s="19">
        <f t="shared" si="26"/>
        <v>3.9958376690946928E-2</v>
      </c>
      <c r="AG325" s="19">
        <f t="shared" si="27"/>
        <v>3.9958376690946928E-2</v>
      </c>
    </row>
    <row r="326" spans="1:33" x14ac:dyDescent="0.25">
      <c r="A326" s="7" t="s">
        <v>146</v>
      </c>
      <c r="B326" s="8">
        <v>114</v>
      </c>
      <c r="C326" s="8">
        <v>133</v>
      </c>
      <c r="D326" s="8">
        <v>243</v>
      </c>
      <c r="E326" s="9" t="s">
        <v>147</v>
      </c>
      <c r="F326" s="8">
        <v>92</v>
      </c>
      <c r="G326" s="9" t="s">
        <v>97</v>
      </c>
      <c r="H326" s="9" t="s">
        <v>97</v>
      </c>
      <c r="I326" s="8">
        <v>20</v>
      </c>
      <c r="J326" s="8">
        <v>4805</v>
      </c>
      <c r="K326" s="8">
        <v>0.06</v>
      </c>
      <c r="L326" s="8">
        <v>2</v>
      </c>
      <c r="M326" s="8">
        <v>0</v>
      </c>
      <c r="N326" s="9" t="s">
        <v>152</v>
      </c>
      <c r="O326" s="9" t="s">
        <v>829</v>
      </c>
      <c r="P326" s="9" t="s">
        <v>830</v>
      </c>
      <c r="Q326" s="9" t="s">
        <v>791</v>
      </c>
      <c r="R326" s="9" t="s">
        <v>158</v>
      </c>
      <c r="S326" s="8">
        <v>286</v>
      </c>
      <c r="T326" s="8">
        <v>0</v>
      </c>
      <c r="U326" s="8">
        <v>0</v>
      </c>
      <c r="V326" s="8">
        <v>0</v>
      </c>
      <c r="W326" s="8">
        <v>76</v>
      </c>
      <c r="X326" s="8">
        <v>210</v>
      </c>
      <c r="Y326" s="8">
        <v>286</v>
      </c>
      <c r="Z326" s="8">
        <v>0</v>
      </c>
      <c r="AA326" s="8">
        <v>0</v>
      </c>
      <c r="AB326" s="8">
        <v>78</v>
      </c>
      <c r="AC326" s="1" t="str">
        <f t="shared" si="24"/>
        <v>mobile</v>
      </c>
      <c r="AD326" s="1">
        <f>IF(I326=0,CONTROL!H$13,IF(I326&lt;=CONTROL!F$12,CONTROL!H$12,IF(I326&lt;=CONTROL!F$11,CONTROL!H$11,IF(I326&lt;=CONTROL!F$10,CONTROL!H$10,CONTROL!H$9))))</f>
        <v>4805</v>
      </c>
      <c r="AE326" s="1">
        <f t="shared" si="25"/>
        <v>286</v>
      </c>
      <c r="AF326" s="19">
        <f t="shared" si="26"/>
        <v>5.9521331945889697E-2</v>
      </c>
      <c r="AG326" s="19">
        <f t="shared" si="27"/>
        <v>5.9521331945889697E-2</v>
      </c>
    </row>
    <row r="327" spans="1:33" x14ac:dyDescent="0.25">
      <c r="A327" s="7" t="s">
        <v>146</v>
      </c>
      <c r="B327" s="8">
        <v>116</v>
      </c>
      <c r="C327" s="8">
        <v>135</v>
      </c>
      <c r="D327" s="8">
        <v>256</v>
      </c>
      <c r="E327" s="9" t="s">
        <v>147</v>
      </c>
      <c r="F327" s="8">
        <v>92</v>
      </c>
      <c r="G327" s="9" t="s">
        <v>97</v>
      </c>
      <c r="H327" s="9" t="s">
        <v>97</v>
      </c>
      <c r="I327" s="8">
        <v>20</v>
      </c>
      <c r="J327" s="8">
        <v>4805</v>
      </c>
      <c r="K327" s="8">
        <v>0.17</v>
      </c>
      <c r="L327" s="8">
        <v>2</v>
      </c>
      <c r="M327" s="8">
        <v>0</v>
      </c>
      <c r="N327" s="9" t="s">
        <v>152</v>
      </c>
      <c r="O327" s="9" t="s">
        <v>831</v>
      </c>
      <c r="P327" s="9" t="s">
        <v>832</v>
      </c>
      <c r="Q327" s="9" t="s">
        <v>833</v>
      </c>
      <c r="R327" s="9" t="s">
        <v>155</v>
      </c>
      <c r="S327" s="8">
        <v>827</v>
      </c>
      <c r="T327" s="8">
        <v>0</v>
      </c>
      <c r="U327" s="8">
        <v>0</v>
      </c>
      <c r="V327" s="8">
        <v>0</v>
      </c>
      <c r="W327" s="8">
        <v>237</v>
      </c>
      <c r="X327" s="8">
        <v>590</v>
      </c>
      <c r="Y327" s="8">
        <v>827</v>
      </c>
      <c r="Z327" s="8">
        <v>0</v>
      </c>
      <c r="AA327" s="8">
        <v>0</v>
      </c>
      <c r="AB327" s="8">
        <v>78</v>
      </c>
      <c r="AC327" s="1" t="str">
        <f t="shared" si="24"/>
        <v>mobile</v>
      </c>
      <c r="AD327" s="1">
        <f>IF(I327=0,CONTROL!H$13,IF(I327&lt;=CONTROL!F$12,CONTROL!H$12,IF(I327&lt;=CONTROL!F$11,CONTROL!H$11,IF(I327&lt;=CONTROL!F$10,CONTROL!H$10,CONTROL!H$9))))</f>
        <v>4805</v>
      </c>
      <c r="AE327" s="1">
        <f t="shared" si="25"/>
        <v>827</v>
      </c>
      <c r="AF327" s="19">
        <f t="shared" si="26"/>
        <v>0.17211238293444328</v>
      </c>
      <c r="AG327" s="19">
        <f t="shared" si="27"/>
        <v>0.17211238293444328</v>
      </c>
    </row>
    <row r="328" spans="1:33" x14ac:dyDescent="0.25">
      <c r="A328" s="7" t="s">
        <v>161</v>
      </c>
      <c r="B328" s="8">
        <v>118</v>
      </c>
      <c r="C328" s="8">
        <v>-99</v>
      </c>
      <c r="D328" s="8">
        <v>170</v>
      </c>
      <c r="E328" s="9" t="s">
        <v>162</v>
      </c>
      <c r="F328" s="8">
        <v>92</v>
      </c>
      <c r="G328" s="9" t="s">
        <v>97</v>
      </c>
      <c r="H328" s="9" t="s">
        <v>97</v>
      </c>
      <c r="I328" s="8">
        <v>20</v>
      </c>
      <c r="J328" s="8">
        <v>4805</v>
      </c>
      <c r="K328" s="8">
        <v>1</v>
      </c>
      <c r="L328" s="10"/>
      <c r="M328" s="8">
        <v>1</v>
      </c>
      <c r="N328" s="9" t="s">
        <v>159</v>
      </c>
      <c r="O328" s="9" t="s">
        <v>834</v>
      </c>
      <c r="P328" s="9" t="s">
        <v>159</v>
      </c>
      <c r="Q328" s="9" t="s">
        <v>159</v>
      </c>
      <c r="R328" s="9" t="s">
        <v>159</v>
      </c>
      <c r="S328" s="8">
        <v>4020</v>
      </c>
      <c r="T328" s="8">
        <v>363</v>
      </c>
      <c r="U328" s="8">
        <v>697</v>
      </c>
      <c r="V328" s="8">
        <v>1060</v>
      </c>
      <c r="W328" s="8">
        <v>902</v>
      </c>
      <c r="X328" s="8">
        <v>2058</v>
      </c>
      <c r="Y328" s="8">
        <v>2960</v>
      </c>
      <c r="Z328" s="10"/>
      <c r="AA328" s="8">
        <v>0</v>
      </c>
      <c r="AB328" s="8">
        <v>78</v>
      </c>
      <c r="AC328" s="1" t="str">
        <f t="shared" si="24"/>
        <v>hospital</v>
      </c>
      <c r="AD328" s="1">
        <f>IF(I328=0,CONTROL!H$13,IF(I328&lt;=CONTROL!F$12,CONTROL!H$12,IF(I328&lt;=CONTROL!F$11,CONTROL!H$11,IF(I328&lt;=CONTROL!F$10,CONTROL!H$10,CONTROL!H$9))))</f>
        <v>4805</v>
      </c>
      <c r="AE328" s="1">
        <f t="shared" si="25"/>
        <v>4020</v>
      </c>
      <c r="AF328" s="19">
        <f t="shared" si="26"/>
        <v>0.8366285119667014</v>
      </c>
      <c r="AG328" s="19">
        <f t="shared" si="27"/>
        <v>1</v>
      </c>
    </row>
    <row r="329" spans="1:33" x14ac:dyDescent="0.25">
      <c r="A329" s="7" t="s">
        <v>161</v>
      </c>
      <c r="B329" s="8">
        <v>107</v>
      </c>
      <c r="C329" s="8">
        <v>-99</v>
      </c>
      <c r="D329" s="8">
        <v>105</v>
      </c>
      <c r="E329" s="9" t="s">
        <v>162</v>
      </c>
      <c r="F329" s="8">
        <v>92</v>
      </c>
      <c r="G329" s="9" t="s">
        <v>97</v>
      </c>
      <c r="H329" s="9" t="s">
        <v>97</v>
      </c>
      <c r="I329" s="8">
        <v>20</v>
      </c>
      <c r="J329" s="8">
        <v>4805</v>
      </c>
      <c r="K329" s="8">
        <v>2</v>
      </c>
      <c r="L329" s="10"/>
      <c r="M329" s="8">
        <v>2</v>
      </c>
      <c r="N329" s="9" t="s">
        <v>159</v>
      </c>
      <c r="O329" s="9" t="s">
        <v>835</v>
      </c>
      <c r="P329" s="9" t="s">
        <v>159</v>
      </c>
      <c r="Q329" s="9" t="s">
        <v>159</v>
      </c>
      <c r="R329" s="9" t="s">
        <v>159</v>
      </c>
      <c r="S329" s="8">
        <v>8173</v>
      </c>
      <c r="T329" s="8">
        <v>1519</v>
      </c>
      <c r="U329" s="8">
        <v>1705</v>
      </c>
      <c r="V329" s="8">
        <v>3224</v>
      </c>
      <c r="W329" s="8">
        <v>2636</v>
      </c>
      <c r="X329" s="8">
        <v>2313</v>
      </c>
      <c r="Y329" s="8">
        <v>4949</v>
      </c>
      <c r="Z329" s="10"/>
      <c r="AA329" s="8">
        <v>0</v>
      </c>
      <c r="AB329" s="8">
        <v>78</v>
      </c>
      <c r="AC329" s="1" t="str">
        <f t="shared" si="24"/>
        <v>hospital</v>
      </c>
      <c r="AD329" s="1">
        <f>IF(I329=0,CONTROL!H$13,IF(I329&lt;=CONTROL!F$12,CONTROL!H$12,IF(I329&lt;=CONTROL!F$11,CONTROL!H$11,IF(I329&lt;=CONTROL!F$10,CONTROL!H$10,CONTROL!H$9))))</f>
        <v>4805</v>
      </c>
      <c r="AE329" s="1">
        <f t="shared" si="25"/>
        <v>8173</v>
      </c>
      <c r="AF329" s="19">
        <f t="shared" si="26"/>
        <v>1</v>
      </c>
      <c r="AG329" s="19">
        <f t="shared" si="27"/>
        <v>2</v>
      </c>
    </row>
    <row r="330" spans="1:33" x14ac:dyDescent="0.25">
      <c r="A330" s="7" t="s">
        <v>146</v>
      </c>
      <c r="B330" s="8">
        <v>116</v>
      </c>
      <c r="C330" s="8">
        <v>135</v>
      </c>
      <c r="D330" s="8">
        <v>252</v>
      </c>
      <c r="E330" s="9" t="s">
        <v>147</v>
      </c>
      <c r="F330" s="8">
        <v>92</v>
      </c>
      <c r="G330" s="9" t="s">
        <v>97</v>
      </c>
      <c r="H330" s="9" t="s">
        <v>97</v>
      </c>
      <c r="I330" s="8">
        <v>20</v>
      </c>
      <c r="J330" s="8">
        <v>4805</v>
      </c>
      <c r="K330" s="8">
        <v>0.1</v>
      </c>
      <c r="L330" s="8">
        <v>2</v>
      </c>
      <c r="M330" s="8">
        <v>0</v>
      </c>
      <c r="N330" s="9" t="s">
        <v>152</v>
      </c>
      <c r="O330" s="9" t="s">
        <v>805</v>
      </c>
      <c r="P330" s="9" t="s">
        <v>806</v>
      </c>
      <c r="Q330" s="9" t="s">
        <v>791</v>
      </c>
      <c r="R330" s="9" t="s">
        <v>155</v>
      </c>
      <c r="S330" s="8">
        <v>486</v>
      </c>
      <c r="T330" s="8">
        <v>0</v>
      </c>
      <c r="U330" s="8">
        <v>0</v>
      </c>
      <c r="V330" s="8">
        <v>0</v>
      </c>
      <c r="W330" s="8">
        <v>196</v>
      </c>
      <c r="X330" s="8">
        <v>290</v>
      </c>
      <c r="Y330" s="8">
        <v>486</v>
      </c>
      <c r="Z330" s="8">
        <v>0</v>
      </c>
      <c r="AA330" s="8">
        <v>0</v>
      </c>
      <c r="AB330" s="8">
        <v>78</v>
      </c>
      <c r="AC330" s="1" t="str">
        <f t="shared" si="24"/>
        <v>mobile</v>
      </c>
      <c r="AD330" s="1">
        <f>IF(I330=0,CONTROL!H$13,IF(I330&lt;=CONTROL!F$12,CONTROL!H$12,IF(I330&lt;=CONTROL!F$11,CONTROL!H$11,IF(I330&lt;=CONTROL!F$10,CONTROL!H$10,CONTROL!H$9))))</f>
        <v>4805</v>
      </c>
      <c r="AE330" s="1">
        <f t="shared" si="25"/>
        <v>486</v>
      </c>
      <c r="AF330" s="19">
        <f t="shared" si="26"/>
        <v>0.10114464099895942</v>
      </c>
      <c r="AG330" s="19">
        <f t="shared" si="27"/>
        <v>0.10114464099895942</v>
      </c>
    </row>
    <row r="331" spans="1:33" x14ac:dyDescent="0.25">
      <c r="A331" s="7" t="s">
        <v>146</v>
      </c>
      <c r="B331" s="8">
        <v>55</v>
      </c>
      <c r="C331" s="8">
        <v>73</v>
      </c>
      <c r="D331" s="8">
        <v>109</v>
      </c>
      <c r="E331" s="9" t="s">
        <v>147</v>
      </c>
      <c r="F331" s="8">
        <v>92</v>
      </c>
      <c r="G331" s="9" t="s">
        <v>97</v>
      </c>
      <c r="H331" s="9" t="s">
        <v>97</v>
      </c>
      <c r="I331" s="8">
        <v>20</v>
      </c>
      <c r="J331" s="8">
        <v>4805</v>
      </c>
      <c r="K331" s="8">
        <v>1</v>
      </c>
      <c r="L331" s="8">
        <v>1</v>
      </c>
      <c r="M331" s="8">
        <v>1</v>
      </c>
      <c r="N331" s="9" t="s">
        <v>152</v>
      </c>
      <c r="O331" s="9" t="s">
        <v>800</v>
      </c>
      <c r="P331" s="9" t="s">
        <v>801</v>
      </c>
      <c r="Q331" s="9" t="s">
        <v>791</v>
      </c>
      <c r="R331" s="9" t="s">
        <v>836</v>
      </c>
      <c r="S331" s="8">
        <v>3177</v>
      </c>
      <c r="T331" s="8">
        <v>0</v>
      </c>
      <c r="U331" s="8">
        <v>0</v>
      </c>
      <c r="V331" s="8">
        <v>0</v>
      </c>
      <c r="W331" s="8">
        <v>1716</v>
      </c>
      <c r="X331" s="8">
        <v>1461</v>
      </c>
      <c r="Y331" s="8">
        <v>3177</v>
      </c>
      <c r="Z331" s="8">
        <v>0</v>
      </c>
      <c r="AA331" s="8">
        <v>0</v>
      </c>
      <c r="AB331" s="8">
        <v>78</v>
      </c>
      <c r="AC331" s="1" t="str">
        <f t="shared" si="24"/>
        <v>freestand</v>
      </c>
      <c r="AD331" s="1">
        <f>IF(I331=0,CONTROL!H$13,IF(I331&lt;=CONTROL!F$12,CONTROL!H$12,IF(I331&lt;=CONTROL!F$11,CONTROL!H$11,IF(I331&lt;=CONTROL!F$10,CONTROL!H$10,CONTROL!H$9))))</f>
        <v>4805</v>
      </c>
      <c r="AE331" s="1">
        <f t="shared" si="25"/>
        <v>3177</v>
      </c>
      <c r="AF331" s="19">
        <f t="shared" si="26"/>
        <v>0.66118626430801253</v>
      </c>
      <c r="AG331" s="19">
        <f t="shared" si="27"/>
        <v>1</v>
      </c>
    </row>
    <row r="332" spans="1:33" x14ac:dyDescent="0.25">
      <c r="A332" s="7" t="s">
        <v>161</v>
      </c>
      <c r="B332" s="8">
        <v>116</v>
      </c>
      <c r="C332" s="8">
        <v>-99</v>
      </c>
      <c r="D332" s="8">
        <v>159</v>
      </c>
      <c r="E332" s="9" t="s">
        <v>165</v>
      </c>
      <c r="F332" s="8">
        <v>92</v>
      </c>
      <c r="G332" s="9" t="s">
        <v>97</v>
      </c>
      <c r="H332" s="9" t="s">
        <v>97</v>
      </c>
      <c r="I332" s="8">
        <v>20</v>
      </c>
      <c r="J332" s="8">
        <v>4805</v>
      </c>
      <c r="K332" s="8">
        <v>0.06</v>
      </c>
      <c r="L332" s="8">
        <v>2</v>
      </c>
      <c r="M332" s="8">
        <v>0</v>
      </c>
      <c r="N332" s="9" t="s">
        <v>159</v>
      </c>
      <c r="O332" s="9" t="s">
        <v>837</v>
      </c>
      <c r="P332" s="9" t="s">
        <v>159</v>
      </c>
      <c r="Q332" s="9" t="s">
        <v>159</v>
      </c>
      <c r="R332" s="9" t="s">
        <v>159</v>
      </c>
      <c r="S332" s="8">
        <v>283</v>
      </c>
      <c r="T332" s="8">
        <v>0</v>
      </c>
      <c r="U332" s="8">
        <v>0</v>
      </c>
      <c r="V332" s="8">
        <v>0</v>
      </c>
      <c r="W332" s="8">
        <v>116</v>
      </c>
      <c r="X332" s="8">
        <v>167</v>
      </c>
      <c r="Y332" s="8">
        <v>283</v>
      </c>
      <c r="Z332" s="8">
        <v>0</v>
      </c>
      <c r="AA332" s="8">
        <v>0</v>
      </c>
      <c r="AB332" s="8">
        <v>78</v>
      </c>
      <c r="AC332" s="1" t="str">
        <f t="shared" si="24"/>
        <v>mobile</v>
      </c>
      <c r="AD332" s="1">
        <f>IF(I332=0,CONTROL!H$13,IF(I332&lt;=CONTROL!F$12,CONTROL!H$12,IF(I332&lt;=CONTROL!F$11,CONTROL!H$11,IF(I332&lt;=CONTROL!F$10,CONTROL!H$10,CONTROL!H$9))))</f>
        <v>4805</v>
      </c>
      <c r="AE332" s="1">
        <f t="shared" si="25"/>
        <v>283</v>
      </c>
      <c r="AF332" s="19">
        <f t="shared" si="26"/>
        <v>5.8896982310093653E-2</v>
      </c>
      <c r="AG332" s="19">
        <f t="shared" si="27"/>
        <v>5.8896982310093653E-2</v>
      </c>
    </row>
    <row r="333" spans="1:33" x14ac:dyDescent="0.25">
      <c r="A333" s="7" t="s">
        <v>146</v>
      </c>
      <c r="B333" s="8">
        <v>36</v>
      </c>
      <c r="C333" s="8">
        <v>52</v>
      </c>
      <c r="D333" s="8">
        <v>89</v>
      </c>
      <c r="E333" s="9" t="s">
        <v>147</v>
      </c>
      <c r="F333" s="8">
        <v>92</v>
      </c>
      <c r="G333" s="9" t="s">
        <v>97</v>
      </c>
      <c r="H333" s="9" t="s">
        <v>97</v>
      </c>
      <c r="I333" s="8">
        <v>20</v>
      </c>
      <c r="J333" s="8">
        <v>4805</v>
      </c>
      <c r="K333" s="8">
        <v>1</v>
      </c>
      <c r="L333" s="8">
        <v>1</v>
      </c>
      <c r="M333" s="8">
        <v>1</v>
      </c>
      <c r="N333" s="9" t="s">
        <v>642</v>
      </c>
      <c r="O333" s="9" t="s">
        <v>838</v>
      </c>
      <c r="P333" s="9" t="s">
        <v>839</v>
      </c>
      <c r="Q333" s="9" t="s">
        <v>787</v>
      </c>
      <c r="R333" s="9" t="s">
        <v>155</v>
      </c>
      <c r="S333" s="8">
        <v>3055</v>
      </c>
      <c r="T333" s="8">
        <v>0</v>
      </c>
      <c r="U333" s="8">
        <v>0</v>
      </c>
      <c r="V333" s="8">
        <v>0</v>
      </c>
      <c r="W333" s="8">
        <v>1212</v>
      </c>
      <c r="X333" s="8">
        <v>1843</v>
      </c>
      <c r="Y333" s="8">
        <v>3055</v>
      </c>
      <c r="Z333" s="8">
        <v>0</v>
      </c>
      <c r="AA333" s="8">
        <v>0</v>
      </c>
      <c r="AB333" s="8">
        <v>78</v>
      </c>
      <c r="AC333" s="1" t="str">
        <f t="shared" si="24"/>
        <v>freestand</v>
      </c>
      <c r="AD333" s="1">
        <f>IF(I333=0,CONTROL!H$13,IF(I333&lt;=CONTROL!F$12,CONTROL!H$12,IF(I333&lt;=CONTROL!F$11,CONTROL!H$11,IF(I333&lt;=CONTROL!F$10,CONTROL!H$10,CONTROL!H$9))))</f>
        <v>4805</v>
      </c>
      <c r="AE333" s="1">
        <f t="shared" si="25"/>
        <v>3055</v>
      </c>
      <c r="AF333" s="19">
        <f t="shared" si="26"/>
        <v>0.63579604578563997</v>
      </c>
      <c r="AG333" s="19">
        <f t="shared" si="27"/>
        <v>1</v>
      </c>
    </row>
    <row r="334" spans="1:33" x14ac:dyDescent="0.25">
      <c r="A334" s="7" t="s">
        <v>161</v>
      </c>
      <c r="B334" s="8">
        <v>116</v>
      </c>
      <c r="C334" s="8">
        <v>-99</v>
      </c>
      <c r="D334" s="8">
        <v>157</v>
      </c>
      <c r="E334" s="9" t="s">
        <v>165</v>
      </c>
      <c r="F334" s="8">
        <v>92</v>
      </c>
      <c r="G334" s="9" t="s">
        <v>97</v>
      </c>
      <c r="H334" s="9" t="s">
        <v>97</v>
      </c>
      <c r="I334" s="8">
        <v>20</v>
      </c>
      <c r="J334" s="8">
        <v>4805</v>
      </c>
      <c r="K334" s="8">
        <v>0.12</v>
      </c>
      <c r="L334" s="8">
        <v>2</v>
      </c>
      <c r="M334" s="8">
        <v>0</v>
      </c>
      <c r="N334" s="9" t="s">
        <v>159</v>
      </c>
      <c r="O334" s="9" t="s">
        <v>840</v>
      </c>
      <c r="P334" s="9" t="s">
        <v>159</v>
      </c>
      <c r="Q334" s="9" t="s">
        <v>159</v>
      </c>
      <c r="R334" s="9" t="s">
        <v>159</v>
      </c>
      <c r="S334" s="8">
        <v>589</v>
      </c>
      <c r="T334" s="8">
        <v>1</v>
      </c>
      <c r="U334" s="8">
        <v>12</v>
      </c>
      <c r="V334" s="8">
        <v>13</v>
      </c>
      <c r="W334" s="8">
        <v>222</v>
      </c>
      <c r="X334" s="8">
        <v>354</v>
      </c>
      <c r="Y334" s="8">
        <v>576</v>
      </c>
      <c r="Z334" s="8">
        <v>0</v>
      </c>
      <c r="AA334" s="8">
        <v>0</v>
      </c>
      <c r="AB334" s="8">
        <v>78</v>
      </c>
      <c r="AC334" s="1" t="str">
        <f t="shared" si="24"/>
        <v>mobile</v>
      </c>
      <c r="AD334" s="1">
        <f>IF(I334=0,CONTROL!H$13,IF(I334&lt;=CONTROL!F$12,CONTROL!H$12,IF(I334&lt;=CONTROL!F$11,CONTROL!H$11,IF(I334&lt;=CONTROL!F$10,CONTROL!H$10,CONTROL!H$9))))</f>
        <v>4805</v>
      </c>
      <c r="AE334" s="1">
        <f t="shared" si="25"/>
        <v>589</v>
      </c>
      <c r="AF334" s="19">
        <f t="shared" si="26"/>
        <v>0.12258064516129032</v>
      </c>
      <c r="AG334" s="19">
        <f t="shared" si="27"/>
        <v>0.12258064516129032</v>
      </c>
    </row>
    <row r="335" spans="1:33" x14ac:dyDescent="0.25">
      <c r="A335" s="7" t="s">
        <v>146</v>
      </c>
      <c r="B335" s="8">
        <v>49</v>
      </c>
      <c r="C335" s="8">
        <v>67</v>
      </c>
      <c r="D335" s="8">
        <v>103</v>
      </c>
      <c r="E335" s="9" t="s">
        <v>147</v>
      </c>
      <c r="F335" s="8">
        <v>92</v>
      </c>
      <c r="G335" s="9" t="s">
        <v>97</v>
      </c>
      <c r="H335" s="9" t="s">
        <v>97</v>
      </c>
      <c r="I335" s="8">
        <v>20</v>
      </c>
      <c r="J335" s="8">
        <v>4805</v>
      </c>
      <c r="K335" s="8">
        <v>1</v>
      </c>
      <c r="L335" s="8">
        <v>1</v>
      </c>
      <c r="M335" s="8">
        <v>1</v>
      </c>
      <c r="N335" s="9" t="s">
        <v>841</v>
      </c>
      <c r="O335" s="9" t="s">
        <v>803</v>
      </c>
      <c r="P335" s="9" t="s">
        <v>804</v>
      </c>
      <c r="Q335" s="9" t="s">
        <v>791</v>
      </c>
      <c r="R335" s="9" t="s">
        <v>842</v>
      </c>
      <c r="S335" s="8">
        <v>6816</v>
      </c>
      <c r="T335" s="8">
        <v>0</v>
      </c>
      <c r="U335" s="8">
        <v>0</v>
      </c>
      <c r="V335" s="8">
        <v>0</v>
      </c>
      <c r="W335" s="8">
        <v>1790</v>
      </c>
      <c r="X335" s="8">
        <v>5026</v>
      </c>
      <c r="Y335" s="8">
        <v>6816</v>
      </c>
      <c r="Z335" s="8">
        <v>0</v>
      </c>
      <c r="AA335" s="8">
        <v>0</v>
      </c>
      <c r="AB335" s="8">
        <v>78</v>
      </c>
      <c r="AC335" s="1" t="str">
        <f t="shared" si="24"/>
        <v>freestand</v>
      </c>
      <c r="AD335" s="1">
        <f>IF(I335=0,CONTROL!H$13,IF(I335&lt;=CONTROL!F$12,CONTROL!H$12,IF(I335&lt;=CONTROL!F$11,CONTROL!H$11,IF(I335&lt;=CONTROL!F$10,CONTROL!H$10,CONTROL!H$9))))</f>
        <v>4805</v>
      </c>
      <c r="AE335" s="1">
        <f t="shared" si="25"/>
        <v>6816</v>
      </c>
      <c r="AF335" s="19">
        <f t="shared" si="26"/>
        <v>1</v>
      </c>
      <c r="AG335" s="19">
        <f t="shared" si="27"/>
        <v>1</v>
      </c>
    </row>
    <row r="336" spans="1:33" x14ac:dyDescent="0.25">
      <c r="A336" s="7" t="s">
        <v>146</v>
      </c>
      <c r="B336" s="8">
        <v>114</v>
      </c>
      <c r="C336" s="8">
        <v>133</v>
      </c>
      <c r="D336" s="8">
        <v>242</v>
      </c>
      <c r="E336" s="9" t="s">
        <v>147</v>
      </c>
      <c r="F336" s="8">
        <v>92</v>
      </c>
      <c r="G336" s="9" t="s">
        <v>97</v>
      </c>
      <c r="H336" s="9" t="s">
        <v>97</v>
      </c>
      <c r="I336" s="8">
        <v>20</v>
      </c>
      <c r="J336" s="8">
        <v>4805</v>
      </c>
      <c r="K336" s="8">
        <v>0.05</v>
      </c>
      <c r="L336" s="8">
        <v>2</v>
      </c>
      <c r="M336" s="8">
        <v>0</v>
      </c>
      <c r="N336" s="9" t="s">
        <v>152</v>
      </c>
      <c r="O336" s="9" t="s">
        <v>837</v>
      </c>
      <c r="P336" s="9" t="s">
        <v>843</v>
      </c>
      <c r="Q336" s="9" t="s">
        <v>787</v>
      </c>
      <c r="R336" s="9" t="s">
        <v>158</v>
      </c>
      <c r="S336" s="8">
        <v>240</v>
      </c>
      <c r="T336" s="8">
        <v>0</v>
      </c>
      <c r="U336" s="8">
        <v>0</v>
      </c>
      <c r="V336" s="8">
        <v>0</v>
      </c>
      <c r="W336" s="8">
        <v>96</v>
      </c>
      <c r="X336" s="8">
        <v>144</v>
      </c>
      <c r="Y336" s="8">
        <v>240</v>
      </c>
      <c r="Z336" s="8">
        <v>0</v>
      </c>
      <c r="AA336" s="8">
        <v>0</v>
      </c>
      <c r="AB336" s="8">
        <v>78</v>
      </c>
      <c r="AC336" s="1" t="str">
        <f t="shared" si="24"/>
        <v>mobile</v>
      </c>
      <c r="AD336" s="1">
        <f>IF(I336=0,CONTROL!H$13,IF(I336&lt;=CONTROL!F$12,CONTROL!H$12,IF(I336&lt;=CONTROL!F$11,CONTROL!H$11,IF(I336&lt;=CONTROL!F$10,CONTROL!H$10,CONTROL!H$9))))</f>
        <v>4805</v>
      </c>
      <c r="AE336" s="1">
        <f t="shared" si="25"/>
        <v>240</v>
      </c>
      <c r="AF336" s="19">
        <f t="shared" si="26"/>
        <v>4.9947970863683661E-2</v>
      </c>
      <c r="AG336" s="19">
        <f t="shared" si="27"/>
        <v>4.9947970863683661E-2</v>
      </c>
    </row>
    <row r="337" spans="1:33" x14ac:dyDescent="0.25">
      <c r="A337" s="7" t="s">
        <v>146</v>
      </c>
      <c r="B337" s="8">
        <v>73</v>
      </c>
      <c r="C337" s="8">
        <v>90</v>
      </c>
      <c r="D337" s="8">
        <v>128</v>
      </c>
      <c r="E337" s="9" t="s">
        <v>147</v>
      </c>
      <c r="F337" s="8">
        <v>92</v>
      </c>
      <c r="G337" s="9" t="s">
        <v>97</v>
      </c>
      <c r="H337" s="9" t="s">
        <v>97</v>
      </c>
      <c r="I337" s="8">
        <v>20</v>
      </c>
      <c r="J337" s="8">
        <v>4805</v>
      </c>
      <c r="K337" s="8">
        <v>0.19</v>
      </c>
      <c r="L337" s="8">
        <v>2</v>
      </c>
      <c r="M337" s="8">
        <v>0</v>
      </c>
      <c r="N337" s="9" t="s">
        <v>844</v>
      </c>
      <c r="O337" s="9" t="s">
        <v>845</v>
      </c>
      <c r="P337" s="9" t="s">
        <v>846</v>
      </c>
      <c r="Q337" s="9" t="s">
        <v>791</v>
      </c>
      <c r="R337" s="9" t="s">
        <v>847</v>
      </c>
      <c r="S337" s="8">
        <v>897</v>
      </c>
      <c r="T337" s="8">
        <v>0</v>
      </c>
      <c r="U337" s="8">
        <v>0</v>
      </c>
      <c r="V337" s="8">
        <v>0</v>
      </c>
      <c r="W337" s="8">
        <v>436</v>
      </c>
      <c r="X337" s="8">
        <v>461</v>
      </c>
      <c r="Y337" s="8">
        <v>897</v>
      </c>
      <c r="Z337" s="8">
        <v>0</v>
      </c>
      <c r="AA337" s="8">
        <v>0</v>
      </c>
      <c r="AB337" s="8">
        <v>78</v>
      </c>
      <c r="AC337" s="1" t="str">
        <f t="shared" si="24"/>
        <v>mobile</v>
      </c>
      <c r="AD337" s="1">
        <f>IF(I337=0,CONTROL!H$13,IF(I337&lt;=CONTROL!F$12,CONTROL!H$12,IF(I337&lt;=CONTROL!F$11,CONTROL!H$11,IF(I337&lt;=CONTROL!F$10,CONTROL!H$10,CONTROL!H$9))))</f>
        <v>4805</v>
      </c>
      <c r="AE337" s="1">
        <f t="shared" si="25"/>
        <v>897</v>
      </c>
      <c r="AF337" s="19">
        <f t="shared" si="26"/>
        <v>0.18668054110301768</v>
      </c>
      <c r="AG337" s="19">
        <f t="shared" si="27"/>
        <v>0.18668054110301768</v>
      </c>
    </row>
    <row r="338" spans="1:33" x14ac:dyDescent="0.25">
      <c r="A338" s="7" t="s">
        <v>146</v>
      </c>
      <c r="B338" s="8">
        <v>73</v>
      </c>
      <c r="C338" s="8">
        <v>90</v>
      </c>
      <c r="D338" s="8">
        <v>129</v>
      </c>
      <c r="E338" s="9" t="s">
        <v>147</v>
      </c>
      <c r="F338" s="8">
        <v>92</v>
      </c>
      <c r="G338" s="9" t="s">
        <v>97</v>
      </c>
      <c r="H338" s="9" t="s">
        <v>97</v>
      </c>
      <c r="I338" s="8">
        <v>20</v>
      </c>
      <c r="J338" s="8">
        <v>4805</v>
      </c>
      <c r="K338" s="8">
        <v>0.03</v>
      </c>
      <c r="L338" s="8">
        <v>2</v>
      </c>
      <c r="M338" s="8">
        <v>0</v>
      </c>
      <c r="N338" s="9" t="s">
        <v>844</v>
      </c>
      <c r="O338" s="9" t="s">
        <v>848</v>
      </c>
      <c r="P338" s="9" t="s">
        <v>849</v>
      </c>
      <c r="Q338" s="9" t="s">
        <v>850</v>
      </c>
      <c r="R338" s="9" t="s">
        <v>847</v>
      </c>
      <c r="S338" s="8">
        <v>125</v>
      </c>
      <c r="T338" s="8">
        <v>0</v>
      </c>
      <c r="U338" s="8">
        <v>0</v>
      </c>
      <c r="V338" s="8">
        <v>0</v>
      </c>
      <c r="W338" s="8">
        <v>1</v>
      </c>
      <c r="X338" s="8">
        <v>124</v>
      </c>
      <c r="Y338" s="8">
        <v>125</v>
      </c>
      <c r="Z338" s="8">
        <v>0</v>
      </c>
      <c r="AA338" s="8">
        <v>0</v>
      </c>
      <c r="AB338" s="8">
        <v>78</v>
      </c>
      <c r="AC338" s="1" t="str">
        <f t="shared" si="24"/>
        <v>mobile</v>
      </c>
      <c r="AD338" s="1">
        <f>IF(I338=0,CONTROL!H$13,IF(I338&lt;=CONTROL!F$12,CONTROL!H$12,IF(I338&lt;=CONTROL!F$11,CONTROL!H$11,IF(I338&lt;=CONTROL!F$10,CONTROL!H$10,CONTROL!H$9))))</f>
        <v>4805</v>
      </c>
      <c r="AE338" s="1">
        <f t="shared" si="25"/>
        <v>125</v>
      </c>
      <c r="AF338" s="19">
        <f t="shared" si="26"/>
        <v>2.6014568158168574E-2</v>
      </c>
      <c r="AG338" s="19">
        <f t="shared" si="27"/>
        <v>2.6014568158168574E-2</v>
      </c>
    </row>
    <row r="339" spans="1:33" x14ac:dyDescent="0.25">
      <c r="A339" s="7" t="s">
        <v>146</v>
      </c>
      <c r="B339" s="8">
        <v>4</v>
      </c>
      <c r="C339" s="8">
        <v>9</v>
      </c>
      <c r="D339" s="8">
        <v>10</v>
      </c>
      <c r="E339" s="9" t="s">
        <v>147</v>
      </c>
      <c r="F339" s="8">
        <v>92</v>
      </c>
      <c r="G339" s="9" t="s">
        <v>97</v>
      </c>
      <c r="H339" s="9" t="s">
        <v>97</v>
      </c>
      <c r="I339" s="8">
        <v>20</v>
      </c>
      <c r="J339" s="8">
        <v>4805</v>
      </c>
      <c r="K339" s="8">
        <v>0.09</v>
      </c>
      <c r="L339" s="8">
        <v>2</v>
      </c>
      <c r="M339" s="8">
        <v>0</v>
      </c>
      <c r="N339" s="9" t="s">
        <v>824</v>
      </c>
      <c r="O339" s="9" t="s">
        <v>851</v>
      </c>
      <c r="P339" s="9" t="s">
        <v>852</v>
      </c>
      <c r="Q339" s="9" t="s">
        <v>833</v>
      </c>
      <c r="R339" s="9" t="s">
        <v>827</v>
      </c>
      <c r="S339" s="8">
        <v>429</v>
      </c>
      <c r="T339" s="8">
        <v>0</v>
      </c>
      <c r="U339" s="8">
        <v>0</v>
      </c>
      <c r="V339" s="8">
        <v>0</v>
      </c>
      <c r="W339" s="8">
        <v>86</v>
      </c>
      <c r="X339" s="8">
        <v>343</v>
      </c>
      <c r="Y339" s="8">
        <v>429</v>
      </c>
      <c r="Z339" s="8">
        <v>0</v>
      </c>
      <c r="AA339" s="8">
        <v>0</v>
      </c>
      <c r="AB339" s="8">
        <v>78</v>
      </c>
      <c r="AC339" s="1" t="str">
        <f t="shared" si="24"/>
        <v>mobile</v>
      </c>
      <c r="AD339" s="1">
        <f>IF(I339=0,CONTROL!H$13,IF(I339&lt;=CONTROL!F$12,CONTROL!H$12,IF(I339&lt;=CONTROL!F$11,CONTROL!H$11,IF(I339&lt;=CONTROL!F$10,CONTROL!H$10,CONTROL!H$9))))</f>
        <v>4805</v>
      </c>
      <c r="AE339" s="1">
        <f t="shared" si="25"/>
        <v>429</v>
      </c>
      <c r="AF339" s="19">
        <f t="shared" si="26"/>
        <v>8.9281997918834552E-2</v>
      </c>
      <c r="AG339" s="19">
        <f t="shared" si="27"/>
        <v>8.9281997918834552E-2</v>
      </c>
    </row>
    <row r="340" spans="1:33" x14ac:dyDescent="0.25">
      <c r="A340" s="7" t="s">
        <v>146</v>
      </c>
      <c r="B340" s="8">
        <v>72</v>
      </c>
      <c r="C340" s="8">
        <v>89</v>
      </c>
      <c r="D340" s="8">
        <v>127</v>
      </c>
      <c r="E340" s="9" t="s">
        <v>147</v>
      </c>
      <c r="F340" s="8">
        <v>92</v>
      </c>
      <c r="G340" s="9" t="s">
        <v>97</v>
      </c>
      <c r="H340" s="9" t="s">
        <v>97</v>
      </c>
      <c r="I340" s="8">
        <v>20</v>
      </c>
      <c r="J340" s="8">
        <v>4805</v>
      </c>
      <c r="K340" s="8">
        <v>0.09</v>
      </c>
      <c r="L340" s="8">
        <v>2</v>
      </c>
      <c r="M340" s="8">
        <v>0</v>
      </c>
      <c r="N340" s="9" t="s">
        <v>824</v>
      </c>
      <c r="O340" s="9" t="s">
        <v>853</v>
      </c>
      <c r="P340" s="9" t="s">
        <v>854</v>
      </c>
      <c r="Q340" s="9" t="s">
        <v>783</v>
      </c>
      <c r="R340" s="9" t="s">
        <v>855</v>
      </c>
      <c r="S340" s="8">
        <v>456</v>
      </c>
      <c r="T340" s="8">
        <v>0</v>
      </c>
      <c r="U340" s="8">
        <v>0</v>
      </c>
      <c r="V340" s="8">
        <v>0</v>
      </c>
      <c r="W340" s="8">
        <v>138</v>
      </c>
      <c r="X340" s="8">
        <v>318</v>
      </c>
      <c r="Y340" s="8">
        <v>456</v>
      </c>
      <c r="Z340" s="8">
        <v>0</v>
      </c>
      <c r="AA340" s="8">
        <v>0</v>
      </c>
      <c r="AB340" s="8">
        <v>78</v>
      </c>
      <c r="AC340" s="1" t="str">
        <f t="shared" si="24"/>
        <v>mobile</v>
      </c>
      <c r="AD340" s="1">
        <f>IF(I340=0,CONTROL!H$13,IF(I340&lt;=CONTROL!F$12,CONTROL!H$12,IF(I340&lt;=CONTROL!F$11,CONTROL!H$11,IF(I340&lt;=CONTROL!F$10,CONTROL!H$10,CONTROL!H$9))))</f>
        <v>4805</v>
      </c>
      <c r="AE340" s="1">
        <f t="shared" si="25"/>
        <v>456</v>
      </c>
      <c r="AF340" s="19">
        <f t="shared" si="26"/>
        <v>9.4901144640998955E-2</v>
      </c>
      <c r="AG340" s="19">
        <f t="shared" si="27"/>
        <v>9.4901144640998955E-2</v>
      </c>
    </row>
    <row r="341" spans="1:33" x14ac:dyDescent="0.25">
      <c r="A341" s="7" t="s">
        <v>146</v>
      </c>
      <c r="B341" s="8">
        <v>88</v>
      </c>
      <c r="C341" s="8">
        <v>106</v>
      </c>
      <c r="D341" s="8">
        <v>164</v>
      </c>
      <c r="E341" s="9" t="s">
        <v>147</v>
      </c>
      <c r="F341" s="8">
        <v>92</v>
      </c>
      <c r="G341" s="9" t="s">
        <v>97</v>
      </c>
      <c r="H341" s="9" t="s">
        <v>97</v>
      </c>
      <c r="I341" s="8">
        <v>20</v>
      </c>
      <c r="J341" s="8">
        <v>4805</v>
      </c>
      <c r="K341" s="8">
        <v>0.16</v>
      </c>
      <c r="L341" s="8">
        <v>2</v>
      </c>
      <c r="M341" s="8">
        <v>0</v>
      </c>
      <c r="N341" s="9" t="s">
        <v>148</v>
      </c>
      <c r="O341" s="9" t="s">
        <v>149</v>
      </c>
      <c r="P341" s="9" t="s">
        <v>856</v>
      </c>
      <c r="Q341" s="9" t="s">
        <v>857</v>
      </c>
      <c r="R341" s="9" t="s">
        <v>149</v>
      </c>
      <c r="S341" s="8">
        <v>766</v>
      </c>
      <c r="T341" s="8">
        <v>0</v>
      </c>
      <c r="U341" s="8">
        <v>0</v>
      </c>
      <c r="V341" s="8">
        <v>0</v>
      </c>
      <c r="W341" s="8">
        <v>3</v>
      </c>
      <c r="X341" s="8">
        <v>763</v>
      </c>
      <c r="Y341" s="8">
        <v>766</v>
      </c>
      <c r="Z341" s="8">
        <v>0</v>
      </c>
      <c r="AA341" s="8">
        <v>0</v>
      </c>
      <c r="AB341" s="8">
        <v>78</v>
      </c>
      <c r="AC341" s="1" t="str">
        <f t="shared" si="24"/>
        <v>mobile</v>
      </c>
      <c r="AD341" s="1">
        <f>IF(I341=0,CONTROL!H$13,IF(I341&lt;=CONTROL!F$12,CONTROL!H$12,IF(I341&lt;=CONTROL!F$11,CONTROL!H$11,IF(I341&lt;=CONTROL!F$10,CONTROL!H$10,CONTROL!H$9))))</f>
        <v>4805</v>
      </c>
      <c r="AE341" s="1">
        <f t="shared" si="25"/>
        <v>766</v>
      </c>
      <c r="AF341" s="19">
        <f t="shared" si="26"/>
        <v>0.15941727367325703</v>
      </c>
      <c r="AG341" s="19">
        <f t="shared" si="27"/>
        <v>0.15941727367325703</v>
      </c>
    </row>
    <row r="342" spans="1:33" x14ac:dyDescent="0.25">
      <c r="A342" s="7" t="s">
        <v>161</v>
      </c>
      <c r="B342" s="8">
        <v>79</v>
      </c>
      <c r="C342" s="8">
        <v>-99</v>
      </c>
      <c r="D342" s="8">
        <v>75</v>
      </c>
      <c r="E342" s="9" t="s">
        <v>165</v>
      </c>
      <c r="F342" s="8">
        <v>92</v>
      </c>
      <c r="G342" s="9" t="s">
        <v>97</v>
      </c>
      <c r="H342" s="9" t="s">
        <v>97</v>
      </c>
      <c r="I342" s="8">
        <v>20</v>
      </c>
      <c r="J342" s="8">
        <v>4805</v>
      </c>
      <c r="K342" s="8">
        <v>0.56999999999999995</v>
      </c>
      <c r="L342" s="8">
        <v>2</v>
      </c>
      <c r="M342" s="8">
        <v>0</v>
      </c>
      <c r="N342" s="9" t="s">
        <v>858</v>
      </c>
      <c r="O342" s="9" t="s">
        <v>859</v>
      </c>
      <c r="P342" s="9" t="s">
        <v>159</v>
      </c>
      <c r="Q342" s="9" t="s">
        <v>159</v>
      </c>
      <c r="R342" s="9" t="s">
        <v>159</v>
      </c>
      <c r="S342" s="8">
        <v>2730</v>
      </c>
      <c r="T342" s="8">
        <v>7</v>
      </c>
      <c r="U342" s="8">
        <v>2</v>
      </c>
      <c r="V342" s="8">
        <v>9</v>
      </c>
      <c r="W342" s="8">
        <v>1062</v>
      </c>
      <c r="X342" s="8">
        <v>1659</v>
      </c>
      <c r="Y342" s="8">
        <v>2721</v>
      </c>
      <c r="Z342" s="8">
        <v>0</v>
      </c>
      <c r="AA342" s="8">
        <v>0</v>
      </c>
      <c r="AB342" s="8">
        <v>78</v>
      </c>
      <c r="AC342" s="1" t="str">
        <f t="shared" si="24"/>
        <v>mobile</v>
      </c>
      <c r="AD342" s="1">
        <f>IF(I342=0,CONTROL!H$13,IF(I342&lt;=CONTROL!F$12,CONTROL!H$12,IF(I342&lt;=CONTROL!F$11,CONTROL!H$11,IF(I342&lt;=CONTROL!F$10,CONTROL!H$10,CONTROL!H$9))))</f>
        <v>4805</v>
      </c>
      <c r="AE342" s="1">
        <f t="shared" si="25"/>
        <v>2730</v>
      </c>
      <c r="AF342" s="19">
        <f t="shared" si="26"/>
        <v>0.56815816857440171</v>
      </c>
      <c r="AG342" s="19">
        <f t="shared" si="27"/>
        <v>0.56815816857440171</v>
      </c>
    </row>
    <row r="343" spans="1:33" x14ac:dyDescent="0.25">
      <c r="A343" s="7" t="s">
        <v>146</v>
      </c>
      <c r="B343" s="8">
        <v>38</v>
      </c>
      <c r="C343" s="8">
        <v>54</v>
      </c>
      <c r="D343" s="8">
        <v>91</v>
      </c>
      <c r="E343" s="9" t="s">
        <v>147</v>
      </c>
      <c r="F343" s="8">
        <v>92</v>
      </c>
      <c r="G343" s="9" t="s">
        <v>97</v>
      </c>
      <c r="H343" s="9" t="s">
        <v>97</v>
      </c>
      <c r="I343" s="8">
        <v>20</v>
      </c>
      <c r="J343" s="8">
        <v>4805</v>
      </c>
      <c r="K343" s="8">
        <v>1</v>
      </c>
      <c r="L343" s="8">
        <v>1</v>
      </c>
      <c r="M343" s="8">
        <v>1</v>
      </c>
      <c r="N343" s="9" t="s">
        <v>642</v>
      </c>
      <c r="O343" s="9" t="s">
        <v>860</v>
      </c>
      <c r="P343" s="9" t="s">
        <v>861</v>
      </c>
      <c r="Q343" s="9" t="s">
        <v>791</v>
      </c>
      <c r="R343" s="9" t="s">
        <v>155</v>
      </c>
      <c r="S343" s="8">
        <v>5306</v>
      </c>
      <c r="T343" s="8">
        <v>0</v>
      </c>
      <c r="U343" s="8">
        <v>0</v>
      </c>
      <c r="V343" s="8">
        <v>0</v>
      </c>
      <c r="W343" s="8">
        <v>2175</v>
      </c>
      <c r="X343" s="8">
        <v>3131</v>
      </c>
      <c r="Y343" s="8">
        <v>5306</v>
      </c>
      <c r="Z343" s="8">
        <v>0</v>
      </c>
      <c r="AA343" s="8">
        <v>0</v>
      </c>
      <c r="AB343" s="8">
        <v>78</v>
      </c>
      <c r="AC343" s="1" t="str">
        <f t="shared" si="24"/>
        <v>freestand</v>
      </c>
      <c r="AD343" s="1">
        <f>IF(I343=0,CONTROL!H$13,IF(I343&lt;=CONTROL!F$12,CONTROL!H$12,IF(I343&lt;=CONTROL!F$11,CONTROL!H$11,IF(I343&lt;=CONTROL!F$10,CONTROL!H$10,CONTROL!H$9))))</f>
        <v>4805</v>
      </c>
      <c r="AE343" s="1">
        <f t="shared" si="25"/>
        <v>5306</v>
      </c>
      <c r="AF343" s="19">
        <f t="shared" si="26"/>
        <v>1</v>
      </c>
      <c r="AG343" s="19">
        <f t="shared" si="27"/>
        <v>1</v>
      </c>
    </row>
    <row r="344" spans="1:33" x14ac:dyDescent="0.25">
      <c r="A344" s="7" t="s">
        <v>146</v>
      </c>
      <c r="B344" s="8">
        <v>88</v>
      </c>
      <c r="C344" s="8">
        <v>106</v>
      </c>
      <c r="D344" s="8">
        <v>163</v>
      </c>
      <c r="E344" s="9" t="s">
        <v>147</v>
      </c>
      <c r="F344" s="8">
        <v>92</v>
      </c>
      <c r="G344" s="9" t="s">
        <v>97</v>
      </c>
      <c r="H344" s="9" t="s">
        <v>97</v>
      </c>
      <c r="I344" s="8">
        <v>20</v>
      </c>
      <c r="J344" s="8">
        <v>4805</v>
      </c>
      <c r="K344" s="8">
        <v>0.54</v>
      </c>
      <c r="L344" s="8">
        <v>2</v>
      </c>
      <c r="M344" s="8">
        <v>0</v>
      </c>
      <c r="N344" s="9" t="s">
        <v>148</v>
      </c>
      <c r="O344" s="9" t="s">
        <v>149</v>
      </c>
      <c r="P344" s="9" t="s">
        <v>862</v>
      </c>
      <c r="Q344" s="9" t="s">
        <v>791</v>
      </c>
      <c r="R344" s="9" t="s">
        <v>149</v>
      </c>
      <c r="S344" s="8">
        <v>2592</v>
      </c>
      <c r="T344" s="8">
        <v>0</v>
      </c>
      <c r="U344" s="8">
        <v>0</v>
      </c>
      <c r="V344" s="8">
        <v>0</v>
      </c>
      <c r="W344" s="8">
        <v>281</v>
      </c>
      <c r="X344" s="8">
        <v>2311</v>
      </c>
      <c r="Y344" s="8">
        <v>2592</v>
      </c>
      <c r="Z344" s="8">
        <v>0</v>
      </c>
      <c r="AA344" s="8">
        <v>0</v>
      </c>
      <c r="AB344" s="8">
        <v>78</v>
      </c>
      <c r="AC344" s="1" t="str">
        <f t="shared" si="24"/>
        <v>mobile</v>
      </c>
      <c r="AD344" s="1">
        <f>IF(I344=0,CONTROL!H$13,IF(I344&lt;=CONTROL!F$12,CONTROL!H$12,IF(I344&lt;=CONTROL!F$11,CONTROL!H$11,IF(I344&lt;=CONTROL!F$10,CONTROL!H$10,CONTROL!H$9))))</f>
        <v>4805</v>
      </c>
      <c r="AE344" s="1">
        <f t="shared" si="25"/>
        <v>2592</v>
      </c>
      <c r="AF344" s="19">
        <f t="shared" si="26"/>
        <v>0.53943808532778359</v>
      </c>
      <c r="AG344" s="19">
        <f t="shared" si="27"/>
        <v>0.53943808532778359</v>
      </c>
    </row>
    <row r="345" spans="1:33" x14ac:dyDescent="0.25">
      <c r="A345" s="7" t="s">
        <v>161</v>
      </c>
      <c r="B345" s="8">
        <v>107</v>
      </c>
      <c r="C345" s="8">
        <v>-99</v>
      </c>
      <c r="D345" s="8">
        <v>121</v>
      </c>
      <c r="E345" s="9" t="s">
        <v>165</v>
      </c>
      <c r="F345" s="8">
        <v>92</v>
      </c>
      <c r="G345" s="9" t="s">
        <v>97</v>
      </c>
      <c r="H345" s="9" t="s">
        <v>97</v>
      </c>
      <c r="I345" s="8">
        <v>20</v>
      </c>
      <c r="J345" s="8">
        <v>4805</v>
      </c>
      <c r="K345" s="8">
        <v>0.13</v>
      </c>
      <c r="L345" s="8">
        <v>2</v>
      </c>
      <c r="M345" s="8">
        <v>0</v>
      </c>
      <c r="N345" s="9" t="s">
        <v>159</v>
      </c>
      <c r="O345" s="9" t="s">
        <v>863</v>
      </c>
      <c r="P345" s="9" t="s">
        <v>159</v>
      </c>
      <c r="Q345" s="9" t="s">
        <v>159</v>
      </c>
      <c r="R345" s="9" t="s">
        <v>159</v>
      </c>
      <c r="S345" s="8">
        <v>601</v>
      </c>
      <c r="T345" s="8">
        <v>0</v>
      </c>
      <c r="U345" s="8">
        <v>0</v>
      </c>
      <c r="V345" s="8">
        <v>0</v>
      </c>
      <c r="W345" s="8">
        <v>377</v>
      </c>
      <c r="X345" s="8">
        <v>224</v>
      </c>
      <c r="Y345" s="8">
        <v>601</v>
      </c>
      <c r="Z345" s="8">
        <v>0</v>
      </c>
      <c r="AA345" s="8">
        <v>0</v>
      </c>
      <c r="AB345" s="8">
        <v>78</v>
      </c>
      <c r="AC345" s="1" t="str">
        <f t="shared" si="24"/>
        <v>mobile</v>
      </c>
      <c r="AD345" s="1">
        <f>IF(I345=0,CONTROL!H$13,IF(I345&lt;=CONTROL!F$12,CONTROL!H$12,IF(I345&lt;=CONTROL!F$11,CONTROL!H$11,IF(I345&lt;=CONTROL!F$10,CONTROL!H$10,CONTROL!H$9))))</f>
        <v>4805</v>
      </c>
      <c r="AE345" s="1">
        <f t="shared" si="25"/>
        <v>601</v>
      </c>
      <c r="AF345" s="19">
        <f t="shared" si="26"/>
        <v>0.12507804370447451</v>
      </c>
      <c r="AG345" s="19">
        <f t="shared" si="27"/>
        <v>0.12507804370447451</v>
      </c>
    </row>
    <row r="346" spans="1:33" x14ac:dyDescent="0.25">
      <c r="A346" s="7" t="s">
        <v>146</v>
      </c>
      <c r="B346" s="8">
        <v>147</v>
      </c>
      <c r="C346" s="8">
        <v>179</v>
      </c>
      <c r="D346" s="8">
        <v>411</v>
      </c>
      <c r="E346" s="9" t="s">
        <v>147</v>
      </c>
      <c r="F346" s="8">
        <v>92</v>
      </c>
      <c r="G346" s="9" t="s">
        <v>97</v>
      </c>
      <c r="H346" s="9" t="s">
        <v>97</v>
      </c>
      <c r="I346" s="8">
        <v>20</v>
      </c>
      <c r="J346" s="8">
        <v>4805</v>
      </c>
      <c r="K346" s="8">
        <v>1</v>
      </c>
      <c r="L346" s="8">
        <v>1</v>
      </c>
      <c r="M346" s="8">
        <v>1</v>
      </c>
      <c r="N346" s="9" t="s">
        <v>385</v>
      </c>
      <c r="O346" s="9" t="s">
        <v>864</v>
      </c>
      <c r="P346" s="9" t="s">
        <v>159</v>
      </c>
      <c r="Q346" s="9" t="s">
        <v>159</v>
      </c>
      <c r="R346" s="9" t="s">
        <v>159</v>
      </c>
      <c r="S346" s="8">
        <v>0</v>
      </c>
      <c r="T346" s="8">
        <v>0</v>
      </c>
      <c r="U346" s="8">
        <v>0</v>
      </c>
      <c r="V346" s="8">
        <v>0</v>
      </c>
      <c r="W346" s="8">
        <v>0</v>
      </c>
      <c r="X346" s="8">
        <v>0</v>
      </c>
      <c r="Y346" s="8">
        <v>0</v>
      </c>
      <c r="Z346" s="8">
        <v>1</v>
      </c>
      <c r="AA346" s="8">
        <v>0</v>
      </c>
      <c r="AB346" s="8">
        <v>78</v>
      </c>
      <c r="AC346" s="1" t="str">
        <f t="shared" si="24"/>
        <v>freestand</v>
      </c>
      <c r="AD346" s="1">
        <f>IF(I346=0,CONTROL!H$13,IF(I346&lt;=CONTROL!F$12,CONTROL!H$12,IF(I346&lt;=CONTROL!F$11,CONTROL!H$11,IF(I346&lt;=CONTROL!F$10,CONTROL!H$10,CONTROL!H$9))))</f>
        <v>4805</v>
      </c>
      <c r="AE346" s="1">
        <f t="shared" si="25"/>
        <v>0</v>
      </c>
      <c r="AF346" s="19">
        <f t="shared" si="26"/>
        <v>0</v>
      </c>
      <c r="AG346" s="19">
        <f t="shared" si="27"/>
        <v>1</v>
      </c>
    </row>
    <row r="347" spans="1:33" x14ac:dyDescent="0.25">
      <c r="A347" s="7" t="s">
        <v>146</v>
      </c>
      <c r="B347" s="8">
        <v>39</v>
      </c>
      <c r="C347" s="8">
        <v>55</v>
      </c>
      <c r="D347" s="8">
        <v>92</v>
      </c>
      <c r="E347" s="9" t="s">
        <v>147</v>
      </c>
      <c r="F347" s="8">
        <v>92</v>
      </c>
      <c r="G347" s="9" t="s">
        <v>97</v>
      </c>
      <c r="H347" s="9" t="s">
        <v>97</v>
      </c>
      <c r="I347" s="8">
        <v>20</v>
      </c>
      <c r="J347" s="8">
        <v>4805</v>
      </c>
      <c r="K347" s="8">
        <v>1</v>
      </c>
      <c r="L347" s="8">
        <v>1</v>
      </c>
      <c r="M347" s="8">
        <v>1</v>
      </c>
      <c r="N347" s="9" t="s">
        <v>642</v>
      </c>
      <c r="O347" s="9" t="s">
        <v>865</v>
      </c>
      <c r="P347" s="9" t="s">
        <v>866</v>
      </c>
      <c r="Q347" s="9" t="s">
        <v>791</v>
      </c>
      <c r="R347" s="9" t="s">
        <v>155</v>
      </c>
      <c r="S347" s="8">
        <v>5531</v>
      </c>
      <c r="T347" s="8">
        <v>0</v>
      </c>
      <c r="U347" s="8">
        <v>0</v>
      </c>
      <c r="V347" s="8">
        <v>0</v>
      </c>
      <c r="W347" s="8">
        <v>2009</v>
      </c>
      <c r="X347" s="8">
        <v>3522</v>
      </c>
      <c r="Y347" s="8">
        <v>5531</v>
      </c>
      <c r="Z347" s="8">
        <v>0</v>
      </c>
      <c r="AA347" s="8">
        <v>0</v>
      </c>
      <c r="AB347" s="8">
        <v>78</v>
      </c>
      <c r="AC347" s="1" t="str">
        <f t="shared" si="24"/>
        <v>freestand</v>
      </c>
      <c r="AD347" s="1">
        <f>IF(I347=0,CONTROL!H$13,IF(I347&lt;=CONTROL!F$12,CONTROL!H$12,IF(I347&lt;=CONTROL!F$11,CONTROL!H$11,IF(I347&lt;=CONTROL!F$10,CONTROL!H$10,CONTROL!H$9))))</f>
        <v>4805</v>
      </c>
      <c r="AE347" s="1">
        <f t="shared" si="25"/>
        <v>5531</v>
      </c>
      <c r="AF347" s="19">
        <f t="shared" si="26"/>
        <v>1</v>
      </c>
      <c r="AG347" s="19">
        <f t="shared" si="27"/>
        <v>1</v>
      </c>
    </row>
    <row r="348" spans="1:33" x14ac:dyDescent="0.25">
      <c r="A348" s="7" t="s">
        <v>161</v>
      </c>
      <c r="B348" s="8">
        <v>116</v>
      </c>
      <c r="C348" s="8">
        <v>-99</v>
      </c>
      <c r="D348" s="8">
        <v>160</v>
      </c>
      <c r="E348" s="9" t="s">
        <v>165</v>
      </c>
      <c r="F348" s="8">
        <v>92</v>
      </c>
      <c r="G348" s="9" t="s">
        <v>97</v>
      </c>
      <c r="H348" s="9" t="s">
        <v>97</v>
      </c>
      <c r="I348" s="8">
        <v>20</v>
      </c>
      <c r="J348" s="8">
        <v>4805</v>
      </c>
      <c r="K348" s="8">
        <v>0.11</v>
      </c>
      <c r="L348" s="8">
        <v>2</v>
      </c>
      <c r="M348" s="8">
        <v>0</v>
      </c>
      <c r="N348" s="9" t="s">
        <v>159</v>
      </c>
      <c r="O348" s="9" t="s">
        <v>867</v>
      </c>
      <c r="P348" s="9" t="s">
        <v>159</v>
      </c>
      <c r="Q348" s="9" t="s">
        <v>159</v>
      </c>
      <c r="R348" s="9" t="s">
        <v>159</v>
      </c>
      <c r="S348" s="8">
        <v>528</v>
      </c>
      <c r="T348" s="8">
        <v>0</v>
      </c>
      <c r="U348" s="8">
        <v>0</v>
      </c>
      <c r="V348" s="8">
        <v>0</v>
      </c>
      <c r="W348" s="8">
        <v>165</v>
      </c>
      <c r="X348" s="8">
        <v>363</v>
      </c>
      <c r="Y348" s="8">
        <v>528</v>
      </c>
      <c r="Z348" s="8">
        <v>0</v>
      </c>
      <c r="AA348" s="8">
        <v>0</v>
      </c>
      <c r="AB348" s="8">
        <v>78</v>
      </c>
      <c r="AC348" s="1" t="str">
        <f t="shared" si="24"/>
        <v>mobile</v>
      </c>
      <c r="AD348" s="1">
        <f>IF(I348=0,CONTROL!H$13,IF(I348&lt;=CONTROL!F$12,CONTROL!H$12,IF(I348&lt;=CONTROL!F$11,CONTROL!H$11,IF(I348&lt;=CONTROL!F$10,CONTROL!H$10,CONTROL!H$9))))</f>
        <v>4805</v>
      </c>
      <c r="AE348" s="1">
        <f t="shared" si="25"/>
        <v>528</v>
      </c>
      <c r="AF348" s="19">
        <f t="shared" si="26"/>
        <v>0.10988553590010405</v>
      </c>
      <c r="AG348" s="19">
        <f t="shared" si="27"/>
        <v>0.10988553590010405</v>
      </c>
    </row>
    <row r="349" spans="1:33" x14ac:dyDescent="0.25">
      <c r="A349" s="7" t="s">
        <v>146</v>
      </c>
      <c r="B349" s="8">
        <v>149</v>
      </c>
      <c r="C349" s="8">
        <v>181</v>
      </c>
      <c r="D349" s="8">
        <v>415</v>
      </c>
      <c r="E349" s="9" t="s">
        <v>147</v>
      </c>
      <c r="F349" s="8">
        <v>92</v>
      </c>
      <c r="G349" s="9" t="s">
        <v>97</v>
      </c>
      <c r="H349" s="9" t="s">
        <v>97</v>
      </c>
      <c r="I349" s="8">
        <v>20</v>
      </c>
      <c r="J349" s="8">
        <v>4805</v>
      </c>
      <c r="K349" s="8">
        <v>1</v>
      </c>
      <c r="L349" s="8">
        <v>1</v>
      </c>
      <c r="M349" s="8">
        <v>1</v>
      </c>
      <c r="N349" s="9" t="s">
        <v>868</v>
      </c>
      <c r="O349" s="9" t="s">
        <v>869</v>
      </c>
      <c r="P349" s="9" t="s">
        <v>159</v>
      </c>
      <c r="Q349" s="9" t="s">
        <v>159</v>
      </c>
      <c r="R349" s="9" t="s">
        <v>159</v>
      </c>
      <c r="S349" s="8">
        <v>0</v>
      </c>
      <c r="T349" s="8">
        <v>0</v>
      </c>
      <c r="U349" s="8">
        <v>0</v>
      </c>
      <c r="V349" s="8">
        <v>0</v>
      </c>
      <c r="W349" s="8">
        <v>0</v>
      </c>
      <c r="X349" s="8">
        <v>0</v>
      </c>
      <c r="Y349" s="8">
        <v>0</v>
      </c>
      <c r="Z349" s="8">
        <v>0</v>
      </c>
      <c r="AA349" s="8">
        <v>0</v>
      </c>
      <c r="AB349" s="8">
        <v>78</v>
      </c>
      <c r="AC349" s="1" t="str">
        <f t="shared" si="24"/>
        <v>freestand</v>
      </c>
      <c r="AD349" s="1">
        <f>IF(I349=0,CONTROL!H$13,IF(I349&lt;=CONTROL!F$12,CONTROL!H$12,IF(I349&lt;=CONTROL!F$11,CONTROL!H$11,IF(I349&lt;=CONTROL!F$10,CONTROL!H$10,CONTROL!H$9))))</f>
        <v>4805</v>
      </c>
      <c r="AE349" s="1">
        <f t="shared" si="25"/>
        <v>0</v>
      </c>
      <c r="AF349" s="19">
        <f t="shared" si="26"/>
        <v>0</v>
      </c>
      <c r="AG349" s="19">
        <f t="shared" si="27"/>
        <v>1</v>
      </c>
    </row>
    <row r="350" spans="1:33" x14ac:dyDescent="0.25">
      <c r="A350" s="7" t="s">
        <v>146</v>
      </c>
      <c r="B350" s="8">
        <v>114</v>
      </c>
      <c r="C350" s="8">
        <v>133</v>
      </c>
      <c r="D350" s="8">
        <v>241</v>
      </c>
      <c r="E350" s="9" t="s">
        <v>147</v>
      </c>
      <c r="F350" s="8">
        <v>92</v>
      </c>
      <c r="G350" s="9" t="s">
        <v>97</v>
      </c>
      <c r="H350" s="9" t="s">
        <v>97</v>
      </c>
      <c r="I350" s="8">
        <v>20</v>
      </c>
      <c r="J350" s="8">
        <v>4805</v>
      </c>
      <c r="K350" s="8">
        <v>0.06</v>
      </c>
      <c r="L350" s="8">
        <v>2</v>
      </c>
      <c r="M350" s="8">
        <v>0</v>
      </c>
      <c r="N350" s="9" t="s">
        <v>152</v>
      </c>
      <c r="O350" s="9" t="s">
        <v>870</v>
      </c>
      <c r="P350" s="9" t="s">
        <v>871</v>
      </c>
      <c r="Q350" s="9" t="s">
        <v>857</v>
      </c>
      <c r="R350" s="9" t="s">
        <v>158</v>
      </c>
      <c r="S350" s="8">
        <v>271</v>
      </c>
      <c r="T350" s="8">
        <v>0</v>
      </c>
      <c r="U350" s="8">
        <v>0</v>
      </c>
      <c r="V350" s="8">
        <v>0</v>
      </c>
      <c r="W350" s="8">
        <v>105</v>
      </c>
      <c r="X350" s="8">
        <v>166</v>
      </c>
      <c r="Y350" s="8">
        <v>271</v>
      </c>
      <c r="Z350" s="8">
        <v>0</v>
      </c>
      <c r="AA350" s="8">
        <v>0</v>
      </c>
      <c r="AB350" s="8">
        <v>78</v>
      </c>
      <c r="AC350" s="1" t="str">
        <f t="shared" si="24"/>
        <v>mobile</v>
      </c>
      <c r="AD350" s="1">
        <f>IF(I350=0,CONTROL!H$13,IF(I350&lt;=CONTROL!F$12,CONTROL!H$12,IF(I350&lt;=CONTROL!F$11,CONTROL!H$11,IF(I350&lt;=CONTROL!F$10,CONTROL!H$10,CONTROL!H$9))))</f>
        <v>4805</v>
      </c>
      <c r="AE350" s="1">
        <f t="shared" si="25"/>
        <v>271</v>
      </c>
      <c r="AF350" s="19">
        <f t="shared" si="26"/>
        <v>5.639958376690947E-2</v>
      </c>
      <c r="AG350" s="19">
        <f t="shared" si="27"/>
        <v>5.639958376690947E-2</v>
      </c>
    </row>
    <row r="351" spans="1:33" x14ac:dyDescent="0.25">
      <c r="A351" s="7" t="s">
        <v>161</v>
      </c>
      <c r="B351" s="8">
        <v>79</v>
      </c>
      <c r="C351" s="8">
        <v>-99</v>
      </c>
      <c r="D351" s="8">
        <v>75</v>
      </c>
      <c r="E351" s="9" t="s">
        <v>162</v>
      </c>
      <c r="F351" s="8">
        <v>92</v>
      </c>
      <c r="G351" s="9" t="s">
        <v>97</v>
      </c>
      <c r="H351" s="9" t="s">
        <v>97</v>
      </c>
      <c r="I351" s="8">
        <v>20</v>
      </c>
      <c r="J351" s="8">
        <v>4805</v>
      </c>
      <c r="K351" s="8">
        <v>2</v>
      </c>
      <c r="L351" s="10"/>
      <c r="M351" s="8">
        <v>2</v>
      </c>
      <c r="N351" s="9" t="s">
        <v>858</v>
      </c>
      <c r="O351" s="9" t="s">
        <v>859</v>
      </c>
      <c r="P351" s="9" t="s">
        <v>159</v>
      </c>
      <c r="Q351" s="9" t="s">
        <v>159</v>
      </c>
      <c r="R351" s="9" t="s">
        <v>159</v>
      </c>
      <c r="S351" s="8">
        <v>11023</v>
      </c>
      <c r="T351" s="8">
        <v>983</v>
      </c>
      <c r="U351" s="8">
        <v>1103</v>
      </c>
      <c r="V351" s="8">
        <v>2086</v>
      </c>
      <c r="W351" s="8">
        <v>4211</v>
      </c>
      <c r="X351" s="8">
        <v>4726</v>
      </c>
      <c r="Y351" s="8">
        <v>8937</v>
      </c>
      <c r="Z351" s="10"/>
      <c r="AA351" s="8">
        <v>0</v>
      </c>
      <c r="AB351" s="8">
        <v>78</v>
      </c>
      <c r="AC351" s="1" t="str">
        <f t="shared" si="24"/>
        <v>hospital</v>
      </c>
      <c r="AD351" s="1">
        <f>IF(I351=0,CONTROL!H$13,IF(I351&lt;=CONTROL!F$12,CONTROL!H$12,IF(I351&lt;=CONTROL!F$11,CONTROL!H$11,IF(I351&lt;=CONTROL!F$10,CONTROL!H$10,CONTROL!H$9))))</f>
        <v>4805</v>
      </c>
      <c r="AE351" s="1">
        <f t="shared" si="25"/>
        <v>11023</v>
      </c>
      <c r="AF351" s="19">
        <f t="shared" si="26"/>
        <v>1</v>
      </c>
      <c r="AG351" s="19">
        <f t="shared" si="27"/>
        <v>2</v>
      </c>
    </row>
    <row r="352" spans="1:33" x14ac:dyDescent="0.25">
      <c r="A352" s="7" t="s">
        <v>146</v>
      </c>
      <c r="B352" s="8">
        <v>94</v>
      </c>
      <c r="C352" s="8">
        <v>113</v>
      </c>
      <c r="D352" s="8">
        <v>176</v>
      </c>
      <c r="E352" s="9" t="s">
        <v>147</v>
      </c>
      <c r="F352" s="8">
        <v>92</v>
      </c>
      <c r="G352" s="9" t="s">
        <v>97</v>
      </c>
      <c r="H352" s="9" t="s">
        <v>97</v>
      </c>
      <c r="I352" s="8">
        <v>20</v>
      </c>
      <c r="J352" s="8">
        <v>4805</v>
      </c>
      <c r="K352" s="8">
        <v>0.06</v>
      </c>
      <c r="L352" s="8">
        <v>2</v>
      </c>
      <c r="M352" s="8">
        <v>0</v>
      </c>
      <c r="N352" s="9" t="s">
        <v>152</v>
      </c>
      <c r="O352" s="9" t="s">
        <v>872</v>
      </c>
      <c r="P352" s="9" t="s">
        <v>873</v>
      </c>
      <c r="Q352" s="9" t="s">
        <v>791</v>
      </c>
      <c r="R352" s="9" t="s">
        <v>440</v>
      </c>
      <c r="S352" s="8">
        <v>306</v>
      </c>
      <c r="T352" s="8">
        <v>0</v>
      </c>
      <c r="U352" s="8">
        <v>0</v>
      </c>
      <c r="V352" s="8">
        <v>0</v>
      </c>
      <c r="W352" s="8">
        <v>104</v>
      </c>
      <c r="X352" s="8">
        <v>202</v>
      </c>
      <c r="Y352" s="8">
        <v>306</v>
      </c>
      <c r="Z352" s="8">
        <v>0</v>
      </c>
      <c r="AA352" s="8">
        <v>0</v>
      </c>
      <c r="AB352" s="8">
        <v>78</v>
      </c>
      <c r="AC352" s="1" t="str">
        <f t="shared" si="24"/>
        <v>mobile</v>
      </c>
      <c r="AD352" s="1">
        <f>IF(I352=0,CONTROL!H$13,IF(I352&lt;=CONTROL!F$12,CONTROL!H$12,IF(I352&lt;=CONTROL!F$11,CONTROL!H$11,IF(I352&lt;=CONTROL!F$10,CONTROL!H$10,CONTROL!H$9))))</f>
        <v>4805</v>
      </c>
      <c r="AE352" s="1">
        <f t="shared" si="25"/>
        <v>306</v>
      </c>
      <c r="AF352" s="19">
        <f t="shared" si="26"/>
        <v>6.3683662851196671E-2</v>
      </c>
      <c r="AG352" s="19">
        <f t="shared" si="27"/>
        <v>6.3683662851196671E-2</v>
      </c>
    </row>
    <row r="353" spans="1:33" x14ac:dyDescent="0.25">
      <c r="A353" s="7" t="s">
        <v>161</v>
      </c>
      <c r="B353" s="8">
        <v>107</v>
      </c>
      <c r="C353" s="8">
        <v>-99</v>
      </c>
      <c r="D353" s="8">
        <v>120</v>
      </c>
      <c r="E353" s="9" t="s">
        <v>162</v>
      </c>
      <c r="F353" s="8">
        <v>92</v>
      </c>
      <c r="G353" s="9" t="s">
        <v>97</v>
      </c>
      <c r="H353" s="9" t="s">
        <v>97</v>
      </c>
      <c r="I353" s="8">
        <v>20</v>
      </c>
      <c r="J353" s="8">
        <v>4805</v>
      </c>
      <c r="K353" s="8">
        <v>1</v>
      </c>
      <c r="L353" s="10"/>
      <c r="M353" s="8">
        <v>1</v>
      </c>
      <c r="N353" s="9" t="s">
        <v>159</v>
      </c>
      <c r="O353" s="9" t="s">
        <v>874</v>
      </c>
      <c r="P353" s="9" t="s">
        <v>159</v>
      </c>
      <c r="Q353" s="9" t="s">
        <v>159</v>
      </c>
      <c r="R353" s="9" t="s">
        <v>159</v>
      </c>
      <c r="S353" s="8">
        <v>0</v>
      </c>
      <c r="T353" s="8">
        <v>0</v>
      </c>
      <c r="U353" s="8">
        <v>0</v>
      </c>
      <c r="V353" s="8">
        <v>0</v>
      </c>
      <c r="W353" s="8">
        <v>0</v>
      </c>
      <c r="X353" s="8">
        <v>0</v>
      </c>
      <c r="Y353" s="8">
        <v>0</v>
      </c>
      <c r="Z353" s="10"/>
      <c r="AA353" s="8">
        <v>0</v>
      </c>
      <c r="AB353" s="8">
        <v>78</v>
      </c>
      <c r="AC353" s="1" t="str">
        <f t="shared" si="24"/>
        <v>hospital</v>
      </c>
      <c r="AD353" s="1">
        <f>IF(I353=0,CONTROL!H$13,IF(I353&lt;=CONTROL!F$12,CONTROL!H$12,IF(I353&lt;=CONTROL!F$11,CONTROL!H$11,IF(I353&lt;=CONTROL!F$10,CONTROL!H$10,CONTROL!H$9))))</f>
        <v>4805</v>
      </c>
      <c r="AE353" s="1">
        <f t="shared" si="25"/>
        <v>0</v>
      </c>
      <c r="AF353" s="19">
        <f t="shared" si="26"/>
        <v>0</v>
      </c>
      <c r="AG353" s="19">
        <f t="shared" si="27"/>
        <v>1</v>
      </c>
    </row>
    <row r="354" spans="1:33" x14ac:dyDescent="0.25">
      <c r="A354" s="7" t="s">
        <v>146</v>
      </c>
      <c r="B354" s="8">
        <v>40</v>
      </c>
      <c r="C354" s="8">
        <v>57</v>
      </c>
      <c r="D354" s="8">
        <v>93</v>
      </c>
      <c r="E354" s="9" t="s">
        <v>147</v>
      </c>
      <c r="F354" s="8">
        <v>92</v>
      </c>
      <c r="G354" s="9" t="s">
        <v>97</v>
      </c>
      <c r="H354" s="9" t="s">
        <v>97</v>
      </c>
      <c r="I354" s="8">
        <v>20</v>
      </c>
      <c r="J354" s="8">
        <v>4805</v>
      </c>
      <c r="K354" s="8">
        <v>1</v>
      </c>
      <c r="L354" s="8">
        <v>1</v>
      </c>
      <c r="M354" s="8">
        <v>1</v>
      </c>
      <c r="N354" s="9" t="s">
        <v>152</v>
      </c>
      <c r="O354" s="9" t="s">
        <v>875</v>
      </c>
      <c r="P354" s="9" t="s">
        <v>876</v>
      </c>
      <c r="Q354" s="9" t="s">
        <v>783</v>
      </c>
      <c r="R354" s="9" t="s">
        <v>155</v>
      </c>
      <c r="S354" s="8">
        <v>6336</v>
      </c>
      <c r="T354" s="8">
        <v>0</v>
      </c>
      <c r="U354" s="8">
        <v>0</v>
      </c>
      <c r="V354" s="8">
        <v>0</v>
      </c>
      <c r="W354" s="8">
        <v>2042</v>
      </c>
      <c r="X354" s="8">
        <v>4394</v>
      </c>
      <c r="Y354" s="8">
        <v>6336</v>
      </c>
      <c r="Z354" s="8">
        <v>0</v>
      </c>
      <c r="AA354" s="8">
        <v>0</v>
      </c>
      <c r="AB354" s="8">
        <v>78</v>
      </c>
      <c r="AC354" s="1" t="str">
        <f t="shared" si="24"/>
        <v>freestand</v>
      </c>
      <c r="AD354" s="1">
        <f>IF(I354=0,CONTROL!H$13,IF(I354&lt;=CONTROL!F$12,CONTROL!H$12,IF(I354&lt;=CONTROL!F$11,CONTROL!H$11,IF(I354&lt;=CONTROL!F$10,CONTROL!H$10,CONTROL!H$9))))</f>
        <v>4805</v>
      </c>
      <c r="AE354" s="17">
        <v>6336</v>
      </c>
      <c r="AF354" s="19">
        <f t="shared" si="26"/>
        <v>1</v>
      </c>
      <c r="AG354" s="19">
        <f t="shared" si="27"/>
        <v>1</v>
      </c>
    </row>
    <row r="355" spans="1:33" x14ac:dyDescent="0.25">
      <c r="A355" s="7" t="s">
        <v>161</v>
      </c>
      <c r="B355" s="8">
        <v>116</v>
      </c>
      <c r="C355" s="8">
        <v>-99</v>
      </c>
      <c r="D355" s="8">
        <v>131</v>
      </c>
      <c r="E355" s="9" t="s">
        <v>162</v>
      </c>
      <c r="F355" s="8">
        <v>92</v>
      </c>
      <c r="G355" s="9" t="s">
        <v>97</v>
      </c>
      <c r="H355" s="9" t="s">
        <v>97</v>
      </c>
      <c r="I355" s="8">
        <v>20</v>
      </c>
      <c r="J355" s="8">
        <v>4805</v>
      </c>
      <c r="K355" s="8">
        <v>2</v>
      </c>
      <c r="L355" s="10"/>
      <c r="M355" s="8">
        <v>2</v>
      </c>
      <c r="N355" s="9" t="s">
        <v>159</v>
      </c>
      <c r="O355" s="9" t="s">
        <v>877</v>
      </c>
      <c r="P355" s="9" t="s">
        <v>159</v>
      </c>
      <c r="Q355" s="9" t="s">
        <v>159</v>
      </c>
      <c r="R355" s="9" t="s">
        <v>159</v>
      </c>
      <c r="S355" s="8">
        <v>10522</v>
      </c>
      <c r="T355" s="8">
        <v>1619</v>
      </c>
      <c r="U355" s="8">
        <v>2542</v>
      </c>
      <c r="V355" s="8">
        <v>4161</v>
      </c>
      <c r="W355" s="8">
        <v>2153</v>
      </c>
      <c r="X355" s="8">
        <v>4208</v>
      </c>
      <c r="Y355" s="8">
        <v>6361</v>
      </c>
      <c r="Z355" s="10"/>
      <c r="AA355" s="8">
        <v>0</v>
      </c>
      <c r="AB355" s="8">
        <v>78</v>
      </c>
      <c r="AC355" s="1" t="str">
        <f t="shared" si="24"/>
        <v>hospital</v>
      </c>
      <c r="AD355" s="1">
        <f>IF(I355=0,CONTROL!H$13,IF(I355&lt;=CONTROL!F$12,CONTROL!H$12,IF(I355&lt;=CONTROL!F$11,CONTROL!H$11,IF(I355&lt;=CONTROL!F$10,CONTROL!H$10,CONTROL!H$9))))</f>
        <v>4805</v>
      </c>
      <c r="AE355" s="1">
        <f t="shared" si="25"/>
        <v>10522</v>
      </c>
      <c r="AF355" s="19">
        <f t="shared" si="26"/>
        <v>1</v>
      </c>
      <c r="AG355" s="19">
        <f t="shared" si="27"/>
        <v>2</v>
      </c>
    </row>
    <row r="356" spans="1:33" x14ac:dyDescent="0.25">
      <c r="A356" s="7" t="s">
        <v>161</v>
      </c>
      <c r="B356" s="8">
        <v>118</v>
      </c>
      <c r="C356" s="8">
        <v>-99</v>
      </c>
      <c r="D356" s="8">
        <v>132</v>
      </c>
      <c r="E356" s="9" t="s">
        <v>165</v>
      </c>
      <c r="F356" s="8">
        <v>92</v>
      </c>
      <c r="G356" s="9" t="s">
        <v>97</v>
      </c>
      <c r="H356" s="9" t="s">
        <v>97</v>
      </c>
      <c r="I356" s="8">
        <v>20</v>
      </c>
      <c r="J356" s="8">
        <v>4805</v>
      </c>
      <c r="K356" s="8">
        <v>0.08</v>
      </c>
      <c r="L356" s="8">
        <v>2</v>
      </c>
      <c r="M356" s="8">
        <v>0</v>
      </c>
      <c r="N356" s="9" t="s">
        <v>159</v>
      </c>
      <c r="O356" s="9" t="s">
        <v>878</v>
      </c>
      <c r="P356" s="9" t="s">
        <v>159</v>
      </c>
      <c r="Q356" s="9" t="s">
        <v>159</v>
      </c>
      <c r="R356" s="9" t="s">
        <v>159</v>
      </c>
      <c r="S356" s="8">
        <v>385</v>
      </c>
      <c r="T356" s="8">
        <v>0</v>
      </c>
      <c r="U356" s="8">
        <v>0</v>
      </c>
      <c r="V356" s="8">
        <v>0</v>
      </c>
      <c r="W356" s="8">
        <v>149</v>
      </c>
      <c r="X356" s="8">
        <v>236</v>
      </c>
      <c r="Y356" s="8">
        <v>385</v>
      </c>
      <c r="Z356" s="8">
        <v>0</v>
      </c>
      <c r="AA356" s="8">
        <v>0</v>
      </c>
      <c r="AB356" s="8">
        <v>78</v>
      </c>
      <c r="AC356" s="1" t="str">
        <f t="shared" si="24"/>
        <v>mobile</v>
      </c>
      <c r="AD356" s="1">
        <f>IF(I356=0,CONTROL!H$13,IF(I356&lt;=CONTROL!F$12,CONTROL!H$12,IF(I356&lt;=CONTROL!F$11,CONTROL!H$11,IF(I356&lt;=CONTROL!F$10,CONTROL!H$10,CONTROL!H$9))))</f>
        <v>4805</v>
      </c>
      <c r="AE356" s="1">
        <f t="shared" si="25"/>
        <v>385</v>
      </c>
      <c r="AF356" s="19">
        <f t="shared" si="26"/>
        <v>8.0124869927159212E-2</v>
      </c>
      <c r="AG356" s="19">
        <f t="shared" si="27"/>
        <v>8.0124869927159212E-2</v>
      </c>
    </row>
    <row r="357" spans="1:33" x14ac:dyDescent="0.25">
      <c r="A357" s="7" t="s">
        <v>146</v>
      </c>
      <c r="B357" s="8">
        <v>34</v>
      </c>
      <c r="C357" s="8">
        <v>50</v>
      </c>
      <c r="D357" s="8">
        <v>87</v>
      </c>
      <c r="E357" s="9" t="s">
        <v>147</v>
      </c>
      <c r="F357" s="8">
        <v>92</v>
      </c>
      <c r="G357" s="9" t="s">
        <v>97</v>
      </c>
      <c r="H357" s="9" t="s">
        <v>97</v>
      </c>
      <c r="I357" s="8">
        <v>20</v>
      </c>
      <c r="J357" s="8">
        <v>4805</v>
      </c>
      <c r="K357" s="8">
        <v>1</v>
      </c>
      <c r="L357" s="8">
        <v>1</v>
      </c>
      <c r="M357" s="8">
        <v>1</v>
      </c>
      <c r="N357" s="9" t="s">
        <v>159</v>
      </c>
      <c r="O357" s="9" t="s">
        <v>879</v>
      </c>
      <c r="P357" s="9" t="s">
        <v>880</v>
      </c>
      <c r="Q357" s="9" t="s">
        <v>791</v>
      </c>
      <c r="R357" s="9" t="s">
        <v>879</v>
      </c>
      <c r="S357" s="8">
        <v>4898</v>
      </c>
      <c r="T357" s="8">
        <v>0</v>
      </c>
      <c r="U357" s="8">
        <v>0</v>
      </c>
      <c r="V357" s="8">
        <v>0</v>
      </c>
      <c r="W357" s="8">
        <v>2173</v>
      </c>
      <c r="X357" s="8">
        <v>2725</v>
      </c>
      <c r="Y357" s="8">
        <v>4898</v>
      </c>
      <c r="Z357" s="8">
        <v>0</v>
      </c>
      <c r="AA357" s="8">
        <v>0</v>
      </c>
      <c r="AB357" s="8">
        <v>78</v>
      </c>
      <c r="AC357" s="1" t="str">
        <f t="shared" si="24"/>
        <v>freestand</v>
      </c>
      <c r="AD357" s="1">
        <f>IF(I357=0,CONTROL!H$13,IF(I357&lt;=CONTROL!F$12,CONTROL!H$12,IF(I357&lt;=CONTROL!F$11,CONTROL!H$11,IF(I357&lt;=CONTROL!F$10,CONTROL!H$10,CONTROL!H$9))))</f>
        <v>4805</v>
      </c>
      <c r="AE357" s="1">
        <f t="shared" si="25"/>
        <v>4898</v>
      </c>
      <c r="AF357" s="19">
        <f t="shared" si="26"/>
        <v>1</v>
      </c>
      <c r="AG357" s="19">
        <f t="shared" si="27"/>
        <v>1</v>
      </c>
    </row>
    <row r="358" spans="1:33" x14ac:dyDescent="0.25">
      <c r="A358" s="7" t="s">
        <v>159</v>
      </c>
      <c r="B358" s="10"/>
      <c r="C358" s="10"/>
      <c r="D358" s="10"/>
      <c r="E358" s="9" t="s">
        <v>159</v>
      </c>
      <c r="F358" s="10"/>
      <c r="G358" s="9" t="s">
        <v>99</v>
      </c>
      <c r="H358" s="9" t="s">
        <v>99</v>
      </c>
      <c r="I358" s="10"/>
      <c r="J358" s="8">
        <v>1716</v>
      </c>
      <c r="K358" s="10"/>
      <c r="L358" s="10"/>
      <c r="M358" s="10"/>
      <c r="N358" s="9" t="s">
        <v>159</v>
      </c>
      <c r="O358" s="9" t="s">
        <v>159</v>
      </c>
      <c r="P358" s="9" t="s">
        <v>159</v>
      </c>
      <c r="Q358" s="9" t="s">
        <v>159</v>
      </c>
      <c r="R358" s="9" t="s">
        <v>159</v>
      </c>
      <c r="S358" s="10"/>
      <c r="T358" s="10"/>
      <c r="U358" s="10"/>
      <c r="V358" s="10"/>
      <c r="W358" s="10"/>
      <c r="X358" s="10"/>
      <c r="Y358" s="10"/>
      <c r="Z358" s="10"/>
      <c r="AA358" s="10"/>
      <c r="AB358" s="8">
        <v>79</v>
      </c>
      <c r="AC358" s="1" t="str">
        <f t="shared" si="24"/>
        <v>no service</v>
      </c>
      <c r="AD358" s="1">
        <f>IF(I358=0,CONTROL!H$13,IF(I358&lt;=CONTROL!F$12,CONTROL!H$12,IF(I358&lt;=CONTROL!F$11,CONTROL!H$11,IF(I358&lt;=CONTROL!F$10,CONTROL!H$10,CONTROL!H$9))))</f>
        <v>1716</v>
      </c>
      <c r="AE358" s="1">
        <f t="shared" si="25"/>
        <v>0</v>
      </c>
      <c r="AF358" s="19">
        <f t="shared" si="26"/>
        <v>0</v>
      </c>
      <c r="AG358" s="19">
        <f t="shared" si="27"/>
        <v>0</v>
      </c>
    </row>
    <row r="359" spans="1:33" x14ac:dyDescent="0.25">
      <c r="A359" s="7" t="s">
        <v>161</v>
      </c>
      <c r="B359" s="8">
        <v>119</v>
      </c>
      <c r="C359" s="8">
        <v>-99</v>
      </c>
      <c r="D359" s="8">
        <v>115</v>
      </c>
      <c r="E359" s="9" t="s">
        <v>162</v>
      </c>
      <c r="F359" s="8">
        <v>95</v>
      </c>
      <c r="G359" s="9" t="s">
        <v>100</v>
      </c>
      <c r="H359" s="9" t="s">
        <v>100</v>
      </c>
      <c r="I359" s="8">
        <v>2</v>
      </c>
      <c r="J359" s="8">
        <v>4118</v>
      </c>
      <c r="K359" s="8">
        <v>1</v>
      </c>
      <c r="L359" s="10"/>
      <c r="M359" s="8">
        <v>1</v>
      </c>
      <c r="N359" s="9" t="s">
        <v>881</v>
      </c>
      <c r="O359" s="9" t="s">
        <v>882</v>
      </c>
      <c r="P359" s="9" t="s">
        <v>159</v>
      </c>
      <c r="Q359" s="9" t="s">
        <v>159</v>
      </c>
      <c r="R359" s="9" t="s">
        <v>159</v>
      </c>
      <c r="S359" s="8">
        <v>3743</v>
      </c>
      <c r="T359" s="8">
        <v>99</v>
      </c>
      <c r="U359" s="8">
        <v>252</v>
      </c>
      <c r="V359" s="8">
        <v>351</v>
      </c>
      <c r="W359" s="8">
        <v>945</v>
      </c>
      <c r="X359" s="8">
        <v>2447</v>
      </c>
      <c r="Y359" s="8">
        <v>3392</v>
      </c>
      <c r="Z359" s="10"/>
      <c r="AA359" s="8">
        <v>0</v>
      </c>
      <c r="AB359" s="8">
        <v>80</v>
      </c>
      <c r="AC359" s="1" t="str">
        <f t="shared" si="24"/>
        <v>hospital</v>
      </c>
      <c r="AD359" s="1">
        <f>IF(I359=0,CONTROL!H$13,IF(I359&lt;=CONTROL!F$12,CONTROL!H$12,IF(I359&lt;=CONTROL!F$11,CONTROL!H$11,IF(I359&lt;=CONTROL!F$10,CONTROL!H$10,CONTROL!H$9))))</f>
        <v>4118</v>
      </c>
      <c r="AE359" s="1">
        <f t="shared" si="25"/>
        <v>3743</v>
      </c>
      <c r="AF359" s="19">
        <f t="shared" si="26"/>
        <v>0.90893637688198159</v>
      </c>
      <c r="AG359" s="19">
        <f t="shared" si="27"/>
        <v>1</v>
      </c>
    </row>
    <row r="360" spans="1:33" x14ac:dyDescent="0.25">
      <c r="A360" s="7" t="s">
        <v>146</v>
      </c>
      <c r="B360" s="8">
        <v>146</v>
      </c>
      <c r="C360" s="8">
        <v>177</v>
      </c>
      <c r="D360" s="8">
        <v>401</v>
      </c>
      <c r="E360" s="9" t="s">
        <v>147</v>
      </c>
      <c r="F360" s="8">
        <v>95</v>
      </c>
      <c r="G360" s="9" t="s">
        <v>100</v>
      </c>
      <c r="H360" s="9" t="s">
        <v>100</v>
      </c>
      <c r="I360" s="8">
        <v>2</v>
      </c>
      <c r="J360" s="8">
        <v>4118</v>
      </c>
      <c r="K360" s="8">
        <v>1</v>
      </c>
      <c r="L360" s="8">
        <v>3</v>
      </c>
      <c r="M360" s="8">
        <v>1</v>
      </c>
      <c r="N360" s="9" t="s">
        <v>159</v>
      </c>
      <c r="O360" s="9" t="s">
        <v>883</v>
      </c>
      <c r="P360" s="9" t="s">
        <v>884</v>
      </c>
      <c r="Q360" s="9" t="s">
        <v>885</v>
      </c>
      <c r="R360" s="9" t="s">
        <v>159</v>
      </c>
      <c r="S360" s="8">
        <v>0</v>
      </c>
      <c r="T360" s="8">
        <v>0</v>
      </c>
      <c r="U360" s="8">
        <v>0</v>
      </c>
      <c r="V360" s="8">
        <v>0</v>
      </c>
      <c r="W360" s="8">
        <v>0</v>
      </c>
      <c r="X360" s="8">
        <v>0</v>
      </c>
      <c r="Y360" s="8">
        <v>0</v>
      </c>
      <c r="Z360" s="8">
        <v>1</v>
      </c>
      <c r="AA360" s="8">
        <v>0</v>
      </c>
      <c r="AB360" s="8">
        <v>80</v>
      </c>
      <c r="AC360" s="1" t="str">
        <f t="shared" si="24"/>
        <v>new</v>
      </c>
      <c r="AD360" s="1">
        <f>IF(I360=0,CONTROL!H$13,IF(I360&lt;=CONTROL!F$12,CONTROL!H$12,IF(I360&lt;=CONTROL!F$11,CONTROL!H$11,IF(I360&lt;=CONTROL!F$10,CONTROL!H$10,CONTROL!H$9))))</f>
        <v>4118</v>
      </c>
      <c r="AE360" s="1">
        <f t="shared" si="25"/>
        <v>0</v>
      </c>
      <c r="AF360" s="19">
        <f t="shared" si="26"/>
        <v>0</v>
      </c>
      <c r="AG360" s="19">
        <f t="shared" si="27"/>
        <v>1</v>
      </c>
    </row>
    <row r="361" spans="1:33" x14ac:dyDescent="0.25">
      <c r="A361" s="7" t="s">
        <v>146</v>
      </c>
      <c r="B361" s="8">
        <v>99</v>
      </c>
      <c r="C361" s="8">
        <v>118</v>
      </c>
      <c r="D361" s="8">
        <v>197</v>
      </c>
      <c r="E361" s="9" t="s">
        <v>147</v>
      </c>
      <c r="F361" s="8">
        <v>95</v>
      </c>
      <c r="G361" s="9" t="s">
        <v>100</v>
      </c>
      <c r="H361" s="9" t="s">
        <v>100</v>
      </c>
      <c r="I361" s="8">
        <v>2</v>
      </c>
      <c r="J361" s="8">
        <v>4118</v>
      </c>
      <c r="K361" s="8">
        <v>0.02</v>
      </c>
      <c r="L361" s="8">
        <v>2</v>
      </c>
      <c r="M361" s="8">
        <v>0</v>
      </c>
      <c r="N361" s="9" t="s">
        <v>156</v>
      </c>
      <c r="O361" s="9" t="s">
        <v>882</v>
      </c>
      <c r="P361" s="9" t="s">
        <v>886</v>
      </c>
      <c r="Q361" s="9" t="s">
        <v>885</v>
      </c>
      <c r="R361" s="9" t="s">
        <v>158</v>
      </c>
      <c r="S361" s="8">
        <v>76</v>
      </c>
      <c r="T361" s="8">
        <v>0</v>
      </c>
      <c r="U361" s="8">
        <v>1</v>
      </c>
      <c r="V361" s="8">
        <v>1</v>
      </c>
      <c r="W361" s="8">
        <v>51</v>
      </c>
      <c r="X361" s="8">
        <v>24</v>
      </c>
      <c r="Y361" s="8">
        <v>75</v>
      </c>
      <c r="Z361" s="8">
        <v>0</v>
      </c>
      <c r="AA361" s="8">
        <v>0</v>
      </c>
      <c r="AB361" s="8">
        <v>80</v>
      </c>
      <c r="AC361" s="1" t="str">
        <f t="shared" si="24"/>
        <v>mobile</v>
      </c>
      <c r="AD361" s="1">
        <f>IF(I361=0,CONTROL!H$13,IF(I361&lt;=CONTROL!F$12,CONTROL!H$12,IF(I361&lt;=CONTROL!F$11,CONTROL!H$11,IF(I361&lt;=CONTROL!F$10,CONTROL!H$10,CONTROL!H$9))))</f>
        <v>4118</v>
      </c>
      <c r="AE361" s="1">
        <f t="shared" si="25"/>
        <v>76</v>
      </c>
      <c r="AF361" s="19">
        <f t="shared" si="26"/>
        <v>1.8455560951918408E-2</v>
      </c>
      <c r="AG361" s="19">
        <f t="shared" si="27"/>
        <v>1.8455560951918408E-2</v>
      </c>
    </row>
    <row r="362" spans="1:33" x14ac:dyDescent="0.25">
      <c r="A362" s="7" t="s">
        <v>161</v>
      </c>
      <c r="B362" s="8">
        <v>121</v>
      </c>
      <c r="C362" s="8">
        <v>-99</v>
      </c>
      <c r="D362" s="8">
        <v>119</v>
      </c>
      <c r="E362" s="9" t="s">
        <v>162</v>
      </c>
      <c r="F362" s="8">
        <v>96</v>
      </c>
      <c r="G362" s="9" t="s">
        <v>101</v>
      </c>
      <c r="H362" s="9" t="s">
        <v>101</v>
      </c>
      <c r="I362" s="8">
        <v>2</v>
      </c>
      <c r="J362" s="8">
        <v>4118</v>
      </c>
      <c r="K362" s="8">
        <v>2</v>
      </c>
      <c r="L362" s="10"/>
      <c r="M362" s="8">
        <v>2</v>
      </c>
      <c r="N362" s="9" t="s">
        <v>887</v>
      </c>
      <c r="O362" s="9" t="s">
        <v>888</v>
      </c>
      <c r="P362" s="9" t="s">
        <v>159</v>
      </c>
      <c r="Q362" s="9" t="s">
        <v>159</v>
      </c>
      <c r="R362" s="9" t="s">
        <v>159</v>
      </c>
      <c r="S362" s="8">
        <v>6887</v>
      </c>
      <c r="T362" s="8">
        <v>291</v>
      </c>
      <c r="U362" s="8">
        <v>328</v>
      </c>
      <c r="V362" s="8">
        <v>619</v>
      </c>
      <c r="W362" s="8">
        <v>1568</v>
      </c>
      <c r="X362" s="8">
        <v>4700</v>
      </c>
      <c r="Y362" s="8">
        <v>6268</v>
      </c>
      <c r="Z362" s="10"/>
      <c r="AA362" s="8">
        <v>0</v>
      </c>
      <c r="AB362" s="8">
        <v>81</v>
      </c>
      <c r="AC362" s="1" t="str">
        <f t="shared" si="24"/>
        <v>hospital</v>
      </c>
      <c r="AD362" s="1">
        <f>IF(I362=0,CONTROL!H$13,IF(I362&lt;=CONTROL!F$12,CONTROL!H$12,IF(I362&lt;=CONTROL!F$11,CONTROL!H$11,IF(I362&lt;=CONTROL!F$10,CONTROL!H$10,CONTROL!H$9))))</f>
        <v>4118</v>
      </c>
      <c r="AE362" s="1">
        <f t="shared" si="25"/>
        <v>6887</v>
      </c>
      <c r="AF362" s="19">
        <f t="shared" si="26"/>
        <v>1</v>
      </c>
      <c r="AG362" s="19">
        <f t="shared" si="27"/>
        <v>2</v>
      </c>
    </row>
    <row r="363" spans="1:33" x14ac:dyDescent="0.25">
      <c r="A363" s="7" t="s">
        <v>161</v>
      </c>
      <c r="B363" s="8">
        <v>122</v>
      </c>
      <c r="C363" s="8">
        <v>-99</v>
      </c>
      <c r="D363" s="8">
        <v>118</v>
      </c>
      <c r="E363" s="9" t="s">
        <v>162</v>
      </c>
      <c r="F363" s="8">
        <v>97</v>
      </c>
      <c r="G363" s="9" t="s">
        <v>102</v>
      </c>
      <c r="H363" s="9" t="s">
        <v>102</v>
      </c>
      <c r="I363" s="8">
        <v>1</v>
      </c>
      <c r="J363" s="8">
        <v>3775</v>
      </c>
      <c r="K363" s="8">
        <v>1</v>
      </c>
      <c r="L363" s="10"/>
      <c r="M363" s="8">
        <v>1</v>
      </c>
      <c r="N363" s="9" t="s">
        <v>889</v>
      </c>
      <c r="O363" s="9" t="s">
        <v>890</v>
      </c>
      <c r="P363" s="9" t="s">
        <v>159</v>
      </c>
      <c r="Q363" s="9" t="s">
        <v>159</v>
      </c>
      <c r="R363" s="9" t="s">
        <v>159</v>
      </c>
      <c r="S363" s="8">
        <v>2850</v>
      </c>
      <c r="T363" s="8">
        <v>133</v>
      </c>
      <c r="U363" s="8">
        <v>187</v>
      </c>
      <c r="V363" s="8">
        <v>320</v>
      </c>
      <c r="W363" s="8">
        <v>825</v>
      </c>
      <c r="X363" s="8">
        <v>1705</v>
      </c>
      <c r="Y363" s="8">
        <v>2530</v>
      </c>
      <c r="Z363" s="10"/>
      <c r="AA363" s="8">
        <v>0</v>
      </c>
      <c r="AB363" s="8">
        <v>82</v>
      </c>
      <c r="AC363" s="1" t="str">
        <f t="shared" si="24"/>
        <v>hospital</v>
      </c>
      <c r="AD363" s="1">
        <f>IF(I363=0,CONTROL!H$13,IF(I363&lt;=CONTROL!F$12,CONTROL!H$12,IF(I363&lt;=CONTROL!F$11,CONTROL!H$11,IF(I363&lt;=CONTROL!F$10,CONTROL!H$10,CONTROL!H$9))))</f>
        <v>3775</v>
      </c>
      <c r="AE363" s="1">
        <f t="shared" si="25"/>
        <v>2850</v>
      </c>
      <c r="AF363" s="19">
        <f t="shared" si="26"/>
        <v>0.75496688741721851</v>
      </c>
      <c r="AG363" s="19">
        <f t="shared" si="27"/>
        <v>1</v>
      </c>
    </row>
    <row r="364" spans="1:33" x14ac:dyDescent="0.25">
      <c r="A364" s="7" t="s">
        <v>146</v>
      </c>
      <c r="B364" s="8">
        <v>125</v>
      </c>
      <c r="C364" s="8">
        <v>151</v>
      </c>
      <c r="D364" s="8">
        <v>350</v>
      </c>
      <c r="E364" s="9" t="s">
        <v>147</v>
      </c>
      <c r="F364" s="8">
        <v>98</v>
      </c>
      <c r="G364" s="9" t="s">
        <v>103</v>
      </c>
      <c r="H364" s="9" t="s">
        <v>103</v>
      </c>
      <c r="I364" s="8">
        <v>3</v>
      </c>
      <c r="J364" s="8">
        <v>4462</v>
      </c>
      <c r="K364" s="8">
        <v>1</v>
      </c>
      <c r="L364" s="8">
        <v>1</v>
      </c>
      <c r="M364" s="8">
        <v>1</v>
      </c>
      <c r="N364" s="9" t="s">
        <v>159</v>
      </c>
      <c r="O364" s="9" t="s">
        <v>149</v>
      </c>
      <c r="P364" s="9" t="s">
        <v>891</v>
      </c>
      <c r="Q364" s="9" t="s">
        <v>103</v>
      </c>
      <c r="R364" s="9" t="s">
        <v>149</v>
      </c>
      <c r="S364" s="8">
        <v>3179</v>
      </c>
      <c r="T364" s="8">
        <v>0</v>
      </c>
      <c r="U364" s="8">
        <v>0</v>
      </c>
      <c r="V364" s="8">
        <v>0</v>
      </c>
      <c r="W364" s="8">
        <v>240</v>
      </c>
      <c r="X364" s="8">
        <v>2939</v>
      </c>
      <c r="Y364" s="8">
        <v>3179</v>
      </c>
      <c r="Z364" s="8">
        <v>0</v>
      </c>
      <c r="AA364" s="8">
        <v>0</v>
      </c>
      <c r="AB364" s="8">
        <v>83</v>
      </c>
      <c r="AC364" s="1" t="str">
        <f t="shared" si="24"/>
        <v>freestand</v>
      </c>
      <c r="AD364" s="1">
        <f>IF(I364=0,CONTROL!H$13,IF(I364&lt;=CONTROL!F$12,CONTROL!H$12,IF(I364&lt;=CONTROL!F$11,CONTROL!H$11,IF(I364&lt;=CONTROL!F$10,CONTROL!H$10,CONTROL!H$9))))</f>
        <v>4462</v>
      </c>
      <c r="AE364" s="1">
        <f t="shared" si="25"/>
        <v>3179</v>
      </c>
      <c r="AF364" s="19">
        <f t="shared" si="26"/>
        <v>0.71246077991931867</v>
      </c>
      <c r="AG364" s="19">
        <f t="shared" si="27"/>
        <v>1</v>
      </c>
    </row>
    <row r="365" spans="1:33" x14ac:dyDescent="0.25">
      <c r="A365" s="7" t="s">
        <v>146</v>
      </c>
      <c r="B365" s="8">
        <v>113</v>
      </c>
      <c r="C365" s="8">
        <v>132</v>
      </c>
      <c r="D365" s="8">
        <v>239</v>
      </c>
      <c r="E365" s="9" t="s">
        <v>147</v>
      </c>
      <c r="F365" s="8">
        <v>98</v>
      </c>
      <c r="G365" s="9" t="s">
        <v>103</v>
      </c>
      <c r="H365" s="9" t="s">
        <v>103</v>
      </c>
      <c r="I365" s="8">
        <v>3</v>
      </c>
      <c r="J365" s="8">
        <v>4462</v>
      </c>
      <c r="K365" s="8">
        <v>0</v>
      </c>
      <c r="L365" s="8">
        <v>2</v>
      </c>
      <c r="M365" s="8">
        <v>0</v>
      </c>
      <c r="N365" s="9" t="s">
        <v>339</v>
      </c>
      <c r="O365" s="9" t="s">
        <v>892</v>
      </c>
      <c r="P365" s="9" t="s">
        <v>893</v>
      </c>
      <c r="Q365" s="9" t="s">
        <v>103</v>
      </c>
      <c r="R365" s="9" t="s">
        <v>158</v>
      </c>
      <c r="S365" s="8">
        <v>15</v>
      </c>
      <c r="T365" s="8">
        <v>0</v>
      </c>
      <c r="U365" s="8">
        <v>0</v>
      </c>
      <c r="V365" s="8">
        <v>0</v>
      </c>
      <c r="W365" s="8">
        <v>4</v>
      </c>
      <c r="X365" s="8">
        <v>11</v>
      </c>
      <c r="Y365" s="8">
        <v>15</v>
      </c>
      <c r="Z365" s="8">
        <v>0</v>
      </c>
      <c r="AA365" s="8">
        <v>0</v>
      </c>
      <c r="AB365" s="8">
        <v>83</v>
      </c>
      <c r="AC365" s="1" t="str">
        <f t="shared" si="24"/>
        <v>mobile</v>
      </c>
      <c r="AD365" s="1">
        <f>IF(I365=0,CONTROL!H$13,IF(I365&lt;=CONTROL!F$12,CONTROL!H$12,IF(I365&lt;=CONTROL!F$11,CONTROL!H$11,IF(I365&lt;=CONTROL!F$10,CONTROL!H$10,CONTROL!H$9))))</f>
        <v>4462</v>
      </c>
      <c r="AE365" s="1">
        <f t="shared" si="25"/>
        <v>15</v>
      </c>
      <c r="AF365" s="19">
        <f t="shared" si="26"/>
        <v>3.3617212012550424E-3</v>
      </c>
      <c r="AG365" s="19">
        <f t="shared" si="27"/>
        <v>3.3617212012550424E-3</v>
      </c>
    </row>
    <row r="366" spans="1:33" x14ac:dyDescent="0.25">
      <c r="A366" s="7" t="s">
        <v>161</v>
      </c>
      <c r="B366" s="8">
        <v>120</v>
      </c>
      <c r="C366" s="8">
        <v>-99</v>
      </c>
      <c r="D366" s="8">
        <v>116</v>
      </c>
      <c r="E366" s="9" t="s">
        <v>162</v>
      </c>
      <c r="F366" s="8">
        <v>98</v>
      </c>
      <c r="G366" s="9" t="s">
        <v>103</v>
      </c>
      <c r="H366" s="9" t="s">
        <v>103</v>
      </c>
      <c r="I366" s="8">
        <v>3</v>
      </c>
      <c r="J366" s="8">
        <v>4462</v>
      </c>
      <c r="K366" s="8">
        <v>2</v>
      </c>
      <c r="L366" s="10"/>
      <c r="M366" s="8">
        <v>2</v>
      </c>
      <c r="N366" s="9" t="s">
        <v>159</v>
      </c>
      <c r="O366" s="9" t="s">
        <v>894</v>
      </c>
      <c r="P366" s="9" t="s">
        <v>159</v>
      </c>
      <c r="Q366" s="9" t="s">
        <v>159</v>
      </c>
      <c r="R366" s="9" t="s">
        <v>159</v>
      </c>
      <c r="S366" s="8">
        <v>3320</v>
      </c>
      <c r="T366" s="8">
        <v>514</v>
      </c>
      <c r="U366" s="8">
        <v>188</v>
      </c>
      <c r="V366" s="8">
        <v>702</v>
      </c>
      <c r="W366" s="8">
        <v>1430</v>
      </c>
      <c r="X366" s="8">
        <v>1188</v>
      </c>
      <c r="Y366" s="8">
        <v>2618</v>
      </c>
      <c r="Z366" s="10"/>
      <c r="AA366" s="8">
        <v>0</v>
      </c>
      <c r="AB366" s="8">
        <v>83</v>
      </c>
      <c r="AC366" s="1" t="str">
        <f t="shared" si="24"/>
        <v>hospital</v>
      </c>
      <c r="AD366" s="1">
        <f>IF(I366=0,CONTROL!H$13,IF(I366&lt;=CONTROL!F$12,CONTROL!H$12,IF(I366&lt;=CONTROL!F$11,CONTROL!H$11,IF(I366&lt;=CONTROL!F$10,CONTROL!H$10,CONTROL!H$9))))</f>
        <v>4462</v>
      </c>
      <c r="AE366" s="1">
        <f t="shared" si="25"/>
        <v>3320</v>
      </c>
      <c r="AF366" s="19">
        <f t="shared" si="26"/>
        <v>0.74406095921111615</v>
      </c>
      <c r="AG366" s="19">
        <f t="shared" si="27"/>
        <v>2</v>
      </c>
    </row>
    <row r="367" spans="1:33" x14ac:dyDescent="0.25">
      <c r="A367" s="7" t="s">
        <v>146</v>
      </c>
      <c r="B367" s="8">
        <v>98</v>
      </c>
      <c r="C367" s="8">
        <v>117</v>
      </c>
      <c r="D367" s="8">
        <v>189</v>
      </c>
      <c r="E367" s="9" t="s">
        <v>147</v>
      </c>
      <c r="F367" s="8">
        <v>98</v>
      </c>
      <c r="G367" s="9" t="s">
        <v>103</v>
      </c>
      <c r="H367" s="9" t="s">
        <v>103</v>
      </c>
      <c r="I367" s="8">
        <v>3</v>
      </c>
      <c r="J367" s="8">
        <v>4462</v>
      </c>
      <c r="K367" s="8">
        <v>0</v>
      </c>
      <c r="L367" s="8">
        <v>2</v>
      </c>
      <c r="M367" s="8">
        <v>0</v>
      </c>
      <c r="N367" s="9" t="s">
        <v>152</v>
      </c>
      <c r="O367" s="9" t="s">
        <v>723</v>
      </c>
      <c r="P367" s="9" t="s">
        <v>893</v>
      </c>
      <c r="Q367" s="9" t="s">
        <v>103</v>
      </c>
      <c r="R367" s="9" t="s">
        <v>155</v>
      </c>
      <c r="S367" s="8">
        <v>7</v>
      </c>
      <c r="T367" s="8">
        <v>0</v>
      </c>
      <c r="U367" s="8">
        <v>0</v>
      </c>
      <c r="V367" s="8">
        <v>0</v>
      </c>
      <c r="W367" s="8">
        <v>2</v>
      </c>
      <c r="X367" s="8">
        <v>5</v>
      </c>
      <c r="Y367" s="8">
        <v>7</v>
      </c>
      <c r="Z367" s="8">
        <v>0</v>
      </c>
      <c r="AA367" s="8">
        <v>0</v>
      </c>
      <c r="AB367" s="8">
        <v>83</v>
      </c>
      <c r="AC367" s="1" t="str">
        <f t="shared" si="24"/>
        <v>mobile</v>
      </c>
      <c r="AD367" s="1">
        <f>IF(I367=0,CONTROL!H$13,IF(I367&lt;=CONTROL!F$12,CONTROL!H$12,IF(I367&lt;=CONTROL!F$11,CONTROL!H$11,IF(I367&lt;=CONTROL!F$10,CONTROL!H$10,CONTROL!H$9))))</f>
        <v>4462</v>
      </c>
      <c r="AE367" s="1">
        <f t="shared" si="25"/>
        <v>7</v>
      </c>
      <c r="AF367" s="19">
        <f t="shared" si="26"/>
        <v>1.5688032272523531E-3</v>
      </c>
      <c r="AG367" s="19">
        <f t="shared" si="27"/>
        <v>1.5688032272523531E-3</v>
      </c>
    </row>
    <row r="368" spans="1:33" x14ac:dyDescent="0.25">
      <c r="A368" s="7" t="s">
        <v>159</v>
      </c>
      <c r="B368" s="10"/>
      <c r="C368" s="10"/>
      <c r="D368" s="10"/>
      <c r="E368" s="9" t="s">
        <v>159</v>
      </c>
      <c r="F368" s="10"/>
      <c r="G368" s="9" t="s">
        <v>104</v>
      </c>
      <c r="H368" s="9" t="s">
        <v>104</v>
      </c>
      <c r="I368" s="10"/>
      <c r="J368" s="8">
        <v>1716</v>
      </c>
      <c r="K368" s="10"/>
      <c r="L368" s="10"/>
      <c r="M368" s="10"/>
      <c r="N368" s="9" t="s">
        <v>159</v>
      </c>
      <c r="O368" s="9" t="s">
        <v>159</v>
      </c>
      <c r="P368" s="9" t="s">
        <v>159</v>
      </c>
      <c r="Q368" s="9" t="s">
        <v>159</v>
      </c>
      <c r="R368" s="9" t="s">
        <v>159</v>
      </c>
      <c r="S368" s="10"/>
      <c r="T368" s="10"/>
      <c r="U368" s="10"/>
      <c r="V368" s="10"/>
      <c r="W368" s="10"/>
      <c r="X368" s="10"/>
      <c r="Y368" s="10"/>
      <c r="Z368" s="10"/>
      <c r="AA368" s="10"/>
      <c r="AB368" s="8">
        <v>84</v>
      </c>
      <c r="AC368" s="1" t="str">
        <f t="shared" si="24"/>
        <v>no service</v>
      </c>
      <c r="AD368" s="1">
        <f>IF(I368=0,CONTROL!H$13,IF(I368&lt;=CONTROL!F$12,CONTROL!H$12,IF(I368&lt;=CONTROL!F$11,CONTROL!H$11,IF(I368&lt;=CONTROL!F$10,CONTROL!H$10,CONTROL!H$9))))</f>
        <v>1716</v>
      </c>
      <c r="AE368" s="1">
        <f t="shared" si="25"/>
        <v>0</v>
      </c>
      <c r="AF368" s="19">
        <f t="shared" si="26"/>
        <v>0</v>
      </c>
      <c r="AG368" s="19">
        <f t="shared" si="27"/>
        <v>0</v>
      </c>
    </row>
    <row r="370" spans="28:29" x14ac:dyDescent="0.25">
      <c r="AB370" t="s">
        <v>895</v>
      </c>
      <c r="AC370" s="1">
        <f>COUNTIF(AC$2:AC$368,"freestand")</f>
        <v>65</v>
      </c>
    </row>
    <row r="371" spans="28:29" x14ac:dyDescent="0.25">
      <c r="AB371" t="s">
        <v>896</v>
      </c>
      <c r="AC371" s="1">
        <f>COUNTIF(AC$2:AC$368,"mobile")</f>
        <v>173</v>
      </c>
    </row>
    <row r="372" spans="28:29" x14ac:dyDescent="0.25">
      <c r="AB372" t="s">
        <v>897</v>
      </c>
      <c r="AC372" s="1">
        <f>COUNTIF(AC$2:AC$368,"hospital")</f>
        <v>118</v>
      </c>
    </row>
    <row r="373" spans="28:29" x14ac:dyDescent="0.25">
      <c r="AB373" t="s">
        <v>898</v>
      </c>
      <c r="AC373" s="1">
        <f>COUNTIF(AC$2:AC$368,"new")</f>
        <v>4</v>
      </c>
    </row>
    <row r="374" spans="28:29" x14ac:dyDescent="0.25">
      <c r="AB374" t="s">
        <v>899</v>
      </c>
      <c r="AC374" s="1">
        <f>COUNTIF(AC$2:AC$368,"no service")</f>
        <v>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377"/>
  <sheetViews>
    <sheetView workbookViewId="0"/>
  </sheetViews>
  <sheetFormatPr defaultRowHeight="15" x14ac:dyDescent="0.25"/>
  <cols>
    <col min="2" max="2" width="10" bestFit="1" customWidth="1"/>
    <col min="3" max="3" width="15.42578125" bestFit="1" customWidth="1"/>
    <col min="4" max="4" width="13.140625" bestFit="1" customWidth="1"/>
    <col min="5" max="5" width="35.7109375" bestFit="1" customWidth="1"/>
    <col min="6" max="6" width="14.42578125" bestFit="1" customWidth="1"/>
    <col min="7" max="7" width="40.7109375" bestFit="1" customWidth="1"/>
    <col min="8" max="8" width="13.140625" bestFit="1" customWidth="1"/>
    <col min="9" max="9" width="22.85546875" bestFit="1" customWidth="1"/>
    <col min="10" max="10" width="9.85546875" bestFit="1" customWidth="1"/>
    <col min="11" max="11" width="10.7109375" bestFit="1" customWidth="1"/>
    <col min="12" max="12" width="15" bestFit="1" customWidth="1"/>
    <col min="13" max="13" width="16.5703125" bestFit="1" customWidth="1"/>
    <col min="14" max="14" width="40.140625" customWidth="1"/>
    <col min="15" max="15" width="61.85546875" bestFit="1" customWidth="1"/>
    <col min="16" max="16" width="40.7109375" bestFit="1" customWidth="1"/>
    <col min="17" max="17" width="14.85546875" bestFit="1" customWidth="1"/>
    <col min="18" max="18" width="68.42578125" bestFit="1" customWidth="1"/>
    <col min="19" max="19" width="12.7109375" bestFit="1" customWidth="1"/>
    <col min="20" max="20" width="16.28515625" bestFit="1" customWidth="1"/>
    <col min="21" max="21" width="19.7109375" bestFit="1" customWidth="1"/>
    <col min="22" max="22" width="16.42578125" bestFit="1" customWidth="1"/>
    <col min="23" max="23" width="18" bestFit="1" customWidth="1"/>
    <col min="24" max="24" width="21.42578125" bestFit="1" customWidth="1"/>
    <col min="25" max="26" width="18.140625" bestFit="1" customWidth="1"/>
    <col min="27" max="27" width="12.42578125" bestFit="1" customWidth="1"/>
    <col min="28" max="28" width="13.5703125" bestFit="1" customWidth="1"/>
    <col min="29" max="29" width="13.5703125" customWidth="1"/>
    <col min="30" max="30" width="9.5703125" bestFit="1" customWidth="1"/>
    <col min="31" max="31" width="10.28515625" bestFit="1" customWidth="1"/>
    <col min="35" max="35" width="13.7109375" customWidth="1"/>
    <col min="37" max="37" width="9.5703125" bestFit="1" customWidth="1"/>
  </cols>
  <sheetData>
    <row r="1" spans="1:37" x14ac:dyDescent="0.25">
      <c r="A1" s="11" t="s">
        <v>117</v>
      </c>
      <c r="B1" s="11" t="s">
        <v>118</v>
      </c>
      <c r="C1" s="11" t="s">
        <v>119</v>
      </c>
      <c r="D1" s="11" t="s">
        <v>120</v>
      </c>
      <c r="E1" s="11" t="s">
        <v>121</v>
      </c>
      <c r="F1" s="11" t="s">
        <v>122</v>
      </c>
      <c r="G1" s="11" t="s">
        <v>123</v>
      </c>
      <c r="H1" s="11" t="s">
        <v>124</v>
      </c>
      <c r="I1" s="11" t="s">
        <v>125</v>
      </c>
      <c r="J1" s="11" t="s">
        <v>126</v>
      </c>
      <c r="K1" s="11" t="s">
        <v>127</v>
      </c>
      <c r="L1" s="11" t="s">
        <v>128</v>
      </c>
      <c r="M1" s="11" t="s">
        <v>129</v>
      </c>
      <c r="N1" s="11" t="s">
        <v>130</v>
      </c>
      <c r="O1" s="11" t="s">
        <v>131</v>
      </c>
      <c r="P1" s="11" t="s">
        <v>132</v>
      </c>
      <c r="Q1" s="11" t="s">
        <v>133</v>
      </c>
      <c r="R1" s="11" t="s">
        <v>134</v>
      </c>
      <c r="S1" s="11" t="s">
        <v>135</v>
      </c>
      <c r="T1" s="11" t="s">
        <v>136</v>
      </c>
      <c r="U1" s="11" t="s">
        <v>137</v>
      </c>
      <c r="V1" s="11" t="s">
        <v>138</v>
      </c>
      <c r="W1" s="11" t="s">
        <v>139</v>
      </c>
      <c r="X1" s="11" t="s">
        <v>140</v>
      </c>
      <c r="Y1" s="11" t="s">
        <v>141</v>
      </c>
      <c r="Z1" s="11" t="s">
        <v>142</v>
      </c>
      <c r="AA1" s="11" t="s">
        <v>143</v>
      </c>
      <c r="AB1" s="11" t="s">
        <v>144</v>
      </c>
      <c r="AC1" s="1" t="s">
        <v>145</v>
      </c>
      <c r="AD1" s="1" t="s">
        <v>1125</v>
      </c>
      <c r="AE1" s="1" t="s">
        <v>1127</v>
      </c>
      <c r="AF1" s="18" t="s">
        <v>1128</v>
      </c>
      <c r="AG1" s="18" t="s">
        <v>1126</v>
      </c>
      <c r="AI1" s="1" t="s">
        <v>5</v>
      </c>
      <c r="AJ1" s="1" t="s">
        <v>1126</v>
      </c>
      <c r="AK1" s="1" t="s">
        <v>1125</v>
      </c>
    </row>
    <row r="2" spans="1:37" x14ac:dyDescent="0.25">
      <c r="A2" s="12" t="s">
        <v>146</v>
      </c>
      <c r="B2" s="13">
        <v>110</v>
      </c>
      <c r="C2" s="13">
        <v>129</v>
      </c>
      <c r="D2" s="13">
        <v>461</v>
      </c>
      <c r="E2" s="14" t="s">
        <v>147</v>
      </c>
      <c r="F2" s="13">
        <v>1</v>
      </c>
      <c r="G2" s="14" t="s">
        <v>6</v>
      </c>
      <c r="H2" s="14" t="s">
        <v>6</v>
      </c>
      <c r="I2" s="13">
        <v>3</v>
      </c>
      <c r="J2" s="13">
        <v>4462</v>
      </c>
      <c r="K2" s="13">
        <v>0.02</v>
      </c>
      <c r="L2" s="13">
        <v>2</v>
      </c>
      <c r="M2" s="13">
        <v>0</v>
      </c>
      <c r="N2" s="14" t="s">
        <v>900</v>
      </c>
      <c r="O2" s="14" t="s">
        <v>901</v>
      </c>
      <c r="P2" s="14" t="s">
        <v>154</v>
      </c>
      <c r="Q2" s="14" t="s">
        <v>151</v>
      </c>
      <c r="R2" s="14" t="s">
        <v>158</v>
      </c>
      <c r="S2" s="13">
        <v>90</v>
      </c>
      <c r="T2" s="13">
        <v>0</v>
      </c>
      <c r="U2" s="13">
        <v>0</v>
      </c>
      <c r="V2" s="13">
        <v>0</v>
      </c>
      <c r="W2" s="13">
        <v>34</v>
      </c>
      <c r="X2" s="13">
        <v>56</v>
      </c>
      <c r="Y2" s="13">
        <v>90</v>
      </c>
      <c r="Z2" s="13">
        <v>0</v>
      </c>
      <c r="AA2" s="13">
        <v>0</v>
      </c>
      <c r="AB2" s="13">
        <v>1</v>
      </c>
      <c r="AC2" s="1" t="str">
        <f>IF(L2=1,"freestand",IF(L2=2,"mobile",IF(L2=3,"new",IF(F2&gt;0,"hospital","no service"))))</f>
        <v>mobile</v>
      </c>
      <c r="AD2" s="1">
        <f>IF(I2=0,CONTROL!H$13,IF(I2&lt;=CONTROL!F$12,CONTROL!H$12,IF(I2&lt;=CONTROL!F$11,CONTROL!H$11,IF(I2&lt;=CONTROL!F$10,CONTROL!H$10,CONTROL!H$9))))</f>
        <v>4462</v>
      </c>
      <c r="AE2" s="1">
        <f>T2+U2+W2+X2</f>
        <v>90</v>
      </c>
      <c r="AF2" s="19">
        <f>IF((AE2/AD2)&gt;1,1,AE2/AD2)</f>
        <v>2.0170327207530255E-2</v>
      </c>
      <c r="AG2" s="19">
        <f>IF(M2&gt;0,M2,AF2)</f>
        <v>2.0170327207530255E-2</v>
      </c>
      <c r="AI2" s="1" t="s">
        <v>6</v>
      </c>
      <c r="AJ2" s="19">
        <f>SUMIF($H$2:$H$371,AI2,$AG$2:$AG$371)</f>
        <v>3.3700134468848049</v>
      </c>
      <c r="AK2" s="1">
        <f>AVERAGEIF(H$2:H$371,AI2,AD$2:AD$371)</f>
        <v>4462</v>
      </c>
    </row>
    <row r="3" spans="1:37" x14ac:dyDescent="0.25">
      <c r="A3" s="12" t="s">
        <v>146</v>
      </c>
      <c r="B3" s="13">
        <v>178</v>
      </c>
      <c r="C3" s="13">
        <v>216</v>
      </c>
      <c r="D3" s="13">
        <v>511</v>
      </c>
      <c r="E3" s="14" t="s">
        <v>147</v>
      </c>
      <c r="F3" s="13">
        <v>1</v>
      </c>
      <c r="G3" s="14" t="s">
        <v>6</v>
      </c>
      <c r="H3" s="14" t="s">
        <v>6</v>
      </c>
      <c r="I3" s="13">
        <v>3</v>
      </c>
      <c r="J3" s="13">
        <v>4462</v>
      </c>
      <c r="K3" s="13">
        <v>1</v>
      </c>
      <c r="L3" s="13">
        <v>1</v>
      </c>
      <c r="M3" s="13">
        <v>1</v>
      </c>
      <c r="N3" s="14" t="s">
        <v>902</v>
      </c>
      <c r="O3" s="14" t="s">
        <v>903</v>
      </c>
      <c r="P3" s="14" t="s">
        <v>904</v>
      </c>
      <c r="Q3" s="14" t="s">
        <v>151</v>
      </c>
      <c r="R3" s="14" t="s">
        <v>446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  <c r="X3" s="13">
        <v>0</v>
      </c>
      <c r="Y3" s="13">
        <v>0</v>
      </c>
      <c r="Z3" s="13">
        <v>0</v>
      </c>
      <c r="AA3" s="13">
        <v>0</v>
      </c>
      <c r="AB3" s="13">
        <v>1</v>
      </c>
      <c r="AC3" s="1" t="str">
        <f t="shared" ref="AC3:AC66" si="0">IF(L3=1,"freestand",IF(L3=2,"mobile",IF(L3=3,"new",IF(F3&gt;0,"hospital","no service"))))</f>
        <v>freestand</v>
      </c>
      <c r="AD3" s="1">
        <f>IF(I3=0,CONTROL!H$13,IF(I3&lt;=CONTROL!F$12,CONTROL!H$12,IF(I3&lt;=CONTROL!F$11,CONTROL!H$11,IF(I3&lt;=CONTROL!F$10,CONTROL!H$10,CONTROL!H$9))))</f>
        <v>4462</v>
      </c>
      <c r="AE3" s="1">
        <f t="shared" ref="AE3:AE66" si="1">T3+U3+W3+X3</f>
        <v>0</v>
      </c>
      <c r="AF3" s="19">
        <f t="shared" ref="AF3:AF66" si="2">IF((AE3/AD3)&gt;1,1,AE3/AD3)</f>
        <v>0</v>
      </c>
      <c r="AG3" s="19">
        <f t="shared" ref="AG3:AG66" si="3">IF(M3&gt;0,M3,AF3)</f>
        <v>1</v>
      </c>
      <c r="AI3" s="1" t="s">
        <v>7</v>
      </c>
      <c r="AJ3" s="19">
        <f t="shared" ref="AJ3:AJ66" si="4">SUMIF($H$2:$H$371,AI3,$AG$2:$AG$371)</f>
        <v>0</v>
      </c>
      <c r="AK3" s="1">
        <f t="shared" ref="AK3:AK66" si="5">AVERAGEIF(H$2:H$371,AI3,AD$2:AD$371)</f>
        <v>1716</v>
      </c>
    </row>
    <row r="4" spans="1:37" x14ac:dyDescent="0.25">
      <c r="A4" s="12" t="s">
        <v>146</v>
      </c>
      <c r="B4" s="13">
        <v>91</v>
      </c>
      <c r="C4" s="13">
        <v>109</v>
      </c>
      <c r="D4" s="13">
        <v>167</v>
      </c>
      <c r="E4" s="14" t="s">
        <v>147</v>
      </c>
      <c r="F4" s="13">
        <v>1</v>
      </c>
      <c r="G4" s="14" t="s">
        <v>6</v>
      </c>
      <c r="H4" s="14" t="s">
        <v>6</v>
      </c>
      <c r="I4" s="13">
        <v>3</v>
      </c>
      <c r="J4" s="13">
        <v>4462</v>
      </c>
      <c r="K4" s="13">
        <v>0.17</v>
      </c>
      <c r="L4" s="13">
        <v>2</v>
      </c>
      <c r="M4" s="13">
        <v>0</v>
      </c>
      <c r="N4" s="14" t="s">
        <v>905</v>
      </c>
      <c r="O4" s="14" t="s">
        <v>149</v>
      </c>
      <c r="P4" s="14" t="s">
        <v>150</v>
      </c>
      <c r="Q4" s="14" t="s">
        <v>151</v>
      </c>
      <c r="R4" s="14" t="s">
        <v>149</v>
      </c>
      <c r="S4" s="13">
        <v>742</v>
      </c>
      <c r="T4" s="13">
        <v>0</v>
      </c>
      <c r="U4" s="13">
        <v>0</v>
      </c>
      <c r="V4" s="13">
        <v>0</v>
      </c>
      <c r="W4" s="13">
        <v>15</v>
      </c>
      <c r="X4" s="13">
        <v>727</v>
      </c>
      <c r="Y4" s="13">
        <v>742</v>
      </c>
      <c r="Z4" s="13">
        <v>0</v>
      </c>
      <c r="AA4" s="13">
        <v>0</v>
      </c>
      <c r="AB4" s="13">
        <v>1</v>
      </c>
      <c r="AC4" s="1" t="str">
        <f t="shared" si="0"/>
        <v>mobile</v>
      </c>
      <c r="AD4" s="1">
        <f>IF(I4=0,CONTROL!H$13,IF(I4&lt;=CONTROL!F$12,CONTROL!H$12,IF(I4&lt;=CONTROL!F$11,CONTROL!H$11,IF(I4&lt;=CONTROL!F$10,CONTROL!H$10,CONTROL!H$9))))</f>
        <v>4462</v>
      </c>
      <c r="AE4" s="1">
        <f t="shared" si="1"/>
        <v>742</v>
      </c>
      <c r="AF4" s="19">
        <f t="shared" si="2"/>
        <v>0.16629314208874943</v>
      </c>
      <c r="AG4" s="19">
        <f t="shared" si="3"/>
        <v>0.16629314208874943</v>
      </c>
      <c r="AI4" s="1" t="s">
        <v>8</v>
      </c>
      <c r="AJ4" s="19">
        <f t="shared" si="4"/>
        <v>0</v>
      </c>
      <c r="AK4" s="1">
        <f t="shared" si="5"/>
        <v>1716</v>
      </c>
    </row>
    <row r="5" spans="1:37" x14ac:dyDescent="0.25">
      <c r="A5" s="12" t="s">
        <v>146</v>
      </c>
      <c r="B5" s="13">
        <v>99</v>
      </c>
      <c r="C5" s="13">
        <v>118</v>
      </c>
      <c r="D5" s="13">
        <v>196</v>
      </c>
      <c r="E5" s="14" t="s">
        <v>147</v>
      </c>
      <c r="F5" s="13">
        <v>1</v>
      </c>
      <c r="G5" s="14" t="s">
        <v>6</v>
      </c>
      <c r="H5" s="14" t="s">
        <v>6</v>
      </c>
      <c r="I5" s="13">
        <v>3</v>
      </c>
      <c r="J5" s="13">
        <v>4462</v>
      </c>
      <c r="K5" s="13">
        <v>0</v>
      </c>
      <c r="L5" s="13">
        <v>2</v>
      </c>
      <c r="M5" s="13">
        <v>0</v>
      </c>
      <c r="N5" s="15" t="s">
        <v>906</v>
      </c>
      <c r="O5" s="14" t="s">
        <v>901</v>
      </c>
      <c r="P5" s="14" t="s">
        <v>907</v>
      </c>
      <c r="Q5" s="14" t="s">
        <v>151</v>
      </c>
      <c r="R5" s="14" t="s">
        <v>158</v>
      </c>
      <c r="S5" s="13">
        <v>9</v>
      </c>
      <c r="T5" s="13">
        <v>0</v>
      </c>
      <c r="U5" s="13">
        <v>0</v>
      </c>
      <c r="V5" s="13">
        <v>0</v>
      </c>
      <c r="W5" s="13">
        <v>0</v>
      </c>
      <c r="X5" s="13">
        <v>5</v>
      </c>
      <c r="Y5" s="13">
        <v>5</v>
      </c>
      <c r="Z5" s="13">
        <v>0</v>
      </c>
      <c r="AA5" s="13">
        <v>0</v>
      </c>
      <c r="AB5" s="13">
        <v>1</v>
      </c>
      <c r="AC5" s="1" t="str">
        <f t="shared" si="0"/>
        <v>mobile</v>
      </c>
      <c r="AD5" s="1">
        <f>IF(I5=0,CONTROL!H$13,IF(I5&lt;=CONTROL!F$12,CONTROL!H$12,IF(I5&lt;=CONTROL!F$11,CONTROL!H$11,IF(I5&lt;=CONTROL!F$10,CONTROL!H$10,CONTROL!H$9))))</f>
        <v>4462</v>
      </c>
      <c r="AE5" s="1">
        <f t="shared" si="1"/>
        <v>5</v>
      </c>
      <c r="AF5" s="19">
        <f t="shared" si="2"/>
        <v>1.1205737337516809E-3</v>
      </c>
      <c r="AG5" s="19">
        <f t="shared" si="3"/>
        <v>1.1205737337516809E-3</v>
      </c>
      <c r="AI5" s="1" t="s">
        <v>9</v>
      </c>
      <c r="AJ5" s="19">
        <f t="shared" si="4"/>
        <v>5.536130536130536E-2</v>
      </c>
      <c r="AK5" s="1">
        <f t="shared" si="5"/>
        <v>1716</v>
      </c>
    </row>
    <row r="6" spans="1:37" x14ac:dyDescent="0.25">
      <c r="A6" s="12" t="s">
        <v>161</v>
      </c>
      <c r="B6" s="13">
        <v>1</v>
      </c>
      <c r="C6" s="13">
        <v>-99</v>
      </c>
      <c r="D6" s="13">
        <v>3</v>
      </c>
      <c r="E6" s="14" t="s">
        <v>165</v>
      </c>
      <c r="F6" s="13">
        <v>1</v>
      </c>
      <c r="G6" s="14" t="s">
        <v>6</v>
      </c>
      <c r="H6" s="14" t="s">
        <v>6</v>
      </c>
      <c r="I6" s="13">
        <v>3</v>
      </c>
      <c r="J6" s="13">
        <v>4462</v>
      </c>
      <c r="K6" s="13">
        <v>0.14000000000000001</v>
      </c>
      <c r="L6" s="13">
        <v>2</v>
      </c>
      <c r="M6" s="13">
        <v>0</v>
      </c>
      <c r="N6" s="14" t="s">
        <v>159</v>
      </c>
      <c r="O6" s="14" t="s">
        <v>166</v>
      </c>
      <c r="P6" s="14" t="s">
        <v>159</v>
      </c>
      <c r="Q6" s="14" t="s">
        <v>159</v>
      </c>
      <c r="R6" s="14" t="s">
        <v>159</v>
      </c>
      <c r="S6" s="13">
        <v>612</v>
      </c>
      <c r="T6" s="13">
        <v>0</v>
      </c>
      <c r="U6" s="13">
        <v>0</v>
      </c>
      <c r="V6" s="13">
        <v>0</v>
      </c>
      <c r="W6" s="13">
        <v>185</v>
      </c>
      <c r="X6" s="13">
        <v>427</v>
      </c>
      <c r="Y6" s="13">
        <v>612</v>
      </c>
      <c r="Z6" s="13">
        <v>0</v>
      </c>
      <c r="AA6" s="13">
        <v>0</v>
      </c>
      <c r="AB6" s="13">
        <v>1</v>
      </c>
      <c r="AC6" s="1" t="str">
        <f t="shared" si="0"/>
        <v>mobile</v>
      </c>
      <c r="AD6" s="1">
        <f>IF(I6=0,CONTROL!H$13,IF(I6&lt;=CONTROL!F$12,CONTROL!H$12,IF(I6&lt;=CONTROL!F$11,CONTROL!H$11,IF(I6&lt;=CONTROL!F$10,CONTROL!H$10,CONTROL!H$9))))</f>
        <v>4462</v>
      </c>
      <c r="AE6" s="1">
        <f t="shared" si="1"/>
        <v>612</v>
      </c>
      <c r="AF6" s="19">
        <f t="shared" si="2"/>
        <v>0.13715822501120573</v>
      </c>
      <c r="AG6" s="19">
        <f t="shared" si="3"/>
        <v>0.13715822501120573</v>
      </c>
      <c r="AI6" s="1" t="s">
        <v>10</v>
      </c>
      <c r="AJ6" s="19">
        <f t="shared" si="4"/>
        <v>1</v>
      </c>
      <c r="AK6" s="1">
        <f t="shared" si="5"/>
        <v>3775</v>
      </c>
    </row>
    <row r="7" spans="1:37" x14ac:dyDescent="0.25">
      <c r="A7" s="12" t="s">
        <v>161</v>
      </c>
      <c r="B7" s="13">
        <v>1</v>
      </c>
      <c r="C7" s="13">
        <v>-99</v>
      </c>
      <c r="D7" s="13">
        <v>203</v>
      </c>
      <c r="E7" s="14" t="s">
        <v>165</v>
      </c>
      <c r="F7" s="13">
        <v>1</v>
      </c>
      <c r="G7" s="14" t="s">
        <v>6</v>
      </c>
      <c r="H7" s="14" t="s">
        <v>6</v>
      </c>
      <c r="I7" s="13">
        <v>3</v>
      </c>
      <c r="J7" s="13">
        <v>4462</v>
      </c>
      <c r="K7" s="13">
        <v>0.05</v>
      </c>
      <c r="L7" s="13">
        <v>2</v>
      </c>
      <c r="M7" s="13">
        <v>0</v>
      </c>
      <c r="N7" s="14" t="s">
        <v>159</v>
      </c>
      <c r="O7" s="14" t="s">
        <v>167</v>
      </c>
      <c r="P7" s="14" t="s">
        <v>159</v>
      </c>
      <c r="Q7" s="14" t="s">
        <v>159</v>
      </c>
      <c r="R7" s="14" t="s">
        <v>159</v>
      </c>
      <c r="S7" s="13">
        <v>202</v>
      </c>
      <c r="T7" s="13">
        <v>0</v>
      </c>
      <c r="U7" s="13">
        <v>0</v>
      </c>
      <c r="V7" s="13">
        <v>0</v>
      </c>
      <c r="W7" s="13">
        <v>61</v>
      </c>
      <c r="X7" s="13">
        <v>141</v>
      </c>
      <c r="Y7" s="13">
        <v>202</v>
      </c>
      <c r="Z7" s="13">
        <v>0</v>
      </c>
      <c r="AA7" s="13">
        <v>0</v>
      </c>
      <c r="AB7" s="13">
        <v>1</v>
      </c>
      <c r="AC7" s="1" t="str">
        <f t="shared" si="0"/>
        <v>mobile</v>
      </c>
      <c r="AD7" s="1">
        <f>IF(I7=0,CONTROL!H$13,IF(I7&lt;=CONTROL!F$12,CONTROL!H$12,IF(I7&lt;=CONTROL!F$11,CONTROL!H$11,IF(I7&lt;=CONTROL!F$10,CONTROL!H$10,CONTROL!H$9))))</f>
        <v>4462</v>
      </c>
      <c r="AE7" s="1">
        <f t="shared" si="1"/>
        <v>202</v>
      </c>
      <c r="AF7" s="19">
        <f t="shared" si="2"/>
        <v>4.5271178843567905E-2</v>
      </c>
      <c r="AG7" s="19">
        <f t="shared" si="3"/>
        <v>4.5271178843567905E-2</v>
      </c>
      <c r="AI7" s="1" t="s">
        <v>11</v>
      </c>
      <c r="AJ7" s="19">
        <f t="shared" si="4"/>
        <v>0</v>
      </c>
      <c r="AK7" s="1">
        <f t="shared" si="5"/>
        <v>1716</v>
      </c>
    </row>
    <row r="8" spans="1:37" x14ac:dyDescent="0.25">
      <c r="A8" s="12" t="s">
        <v>161</v>
      </c>
      <c r="B8" s="13">
        <v>1</v>
      </c>
      <c r="C8" s="13">
        <v>-99</v>
      </c>
      <c r="D8" s="13">
        <v>1</v>
      </c>
      <c r="E8" s="14" t="s">
        <v>162</v>
      </c>
      <c r="F8" s="13">
        <v>1</v>
      </c>
      <c r="G8" s="14" t="s">
        <v>6</v>
      </c>
      <c r="H8" s="14" t="s">
        <v>6</v>
      </c>
      <c r="I8" s="13">
        <v>3</v>
      </c>
      <c r="J8" s="13">
        <v>4462</v>
      </c>
      <c r="K8" s="13">
        <v>2</v>
      </c>
      <c r="L8" s="16"/>
      <c r="M8" s="13">
        <v>2</v>
      </c>
      <c r="N8" s="14" t="s">
        <v>163</v>
      </c>
      <c r="O8" s="14" t="s">
        <v>164</v>
      </c>
      <c r="P8" s="14" t="s">
        <v>159</v>
      </c>
      <c r="Q8" s="14" t="s">
        <v>159</v>
      </c>
      <c r="R8" s="14" t="s">
        <v>159</v>
      </c>
      <c r="S8" s="13">
        <v>7366</v>
      </c>
      <c r="T8" s="13">
        <v>449</v>
      </c>
      <c r="U8" s="13">
        <v>1145</v>
      </c>
      <c r="V8" s="13">
        <v>1594</v>
      </c>
      <c r="W8" s="13">
        <v>1885</v>
      </c>
      <c r="X8" s="13">
        <v>3887</v>
      </c>
      <c r="Y8" s="13">
        <v>5772</v>
      </c>
      <c r="Z8" s="16"/>
      <c r="AA8" s="13">
        <v>0</v>
      </c>
      <c r="AB8" s="13">
        <v>1</v>
      </c>
      <c r="AC8" s="1" t="str">
        <f t="shared" si="0"/>
        <v>hospital</v>
      </c>
      <c r="AD8" s="1">
        <f>IF(I8=0,CONTROL!H$13,IF(I8&lt;=CONTROL!F$12,CONTROL!H$12,IF(I8&lt;=CONTROL!F$11,CONTROL!H$11,IF(I8&lt;=CONTROL!F$10,CONTROL!H$10,CONTROL!H$9))))</f>
        <v>4462</v>
      </c>
      <c r="AE8" s="1">
        <f t="shared" si="1"/>
        <v>7366</v>
      </c>
      <c r="AF8" s="19">
        <f t="shared" si="2"/>
        <v>1</v>
      </c>
      <c r="AG8" s="19">
        <f t="shared" si="3"/>
        <v>2</v>
      </c>
      <c r="AI8" s="1" t="s">
        <v>12</v>
      </c>
      <c r="AJ8" s="19">
        <f t="shared" si="4"/>
        <v>1</v>
      </c>
      <c r="AK8" s="1">
        <f t="shared" si="5"/>
        <v>3775</v>
      </c>
    </row>
    <row r="9" spans="1:37" x14ac:dyDescent="0.25">
      <c r="A9" s="12" t="s">
        <v>159</v>
      </c>
      <c r="B9" s="16"/>
      <c r="C9" s="16"/>
      <c r="D9" s="16"/>
      <c r="E9" s="14" t="s">
        <v>159</v>
      </c>
      <c r="F9" s="16"/>
      <c r="G9" s="14" t="s">
        <v>7</v>
      </c>
      <c r="H9" s="14" t="s">
        <v>7</v>
      </c>
      <c r="I9" s="16"/>
      <c r="J9" s="13">
        <v>1716</v>
      </c>
      <c r="K9" s="16"/>
      <c r="L9" s="16"/>
      <c r="M9" s="16"/>
      <c r="N9" s="14" t="s">
        <v>159</v>
      </c>
      <c r="O9" s="14" t="s">
        <v>159</v>
      </c>
      <c r="P9" s="14" t="s">
        <v>159</v>
      </c>
      <c r="Q9" s="14" t="s">
        <v>159</v>
      </c>
      <c r="R9" s="14" t="s">
        <v>159</v>
      </c>
      <c r="S9" s="16"/>
      <c r="T9" s="16"/>
      <c r="U9" s="16"/>
      <c r="V9" s="16"/>
      <c r="W9" s="16"/>
      <c r="X9" s="16"/>
      <c r="Y9" s="16"/>
      <c r="Z9" s="16"/>
      <c r="AA9" s="16"/>
      <c r="AB9" s="13">
        <v>2</v>
      </c>
      <c r="AC9" s="1" t="str">
        <f t="shared" si="0"/>
        <v>no service</v>
      </c>
      <c r="AD9" s="1">
        <f>IF(I9=0,CONTROL!H$13,IF(I9&lt;=CONTROL!F$12,CONTROL!H$12,IF(I9&lt;=CONTROL!F$11,CONTROL!H$11,IF(I9&lt;=CONTROL!F$10,CONTROL!H$10,CONTROL!H$9))))</f>
        <v>1716</v>
      </c>
      <c r="AE9" s="1">
        <f t="shared" si="1"/>
        <v>0</v>
      </c>
      <c r="AF9" s="19">
        <f t="shared" si="2"/>
        <v>0</v>
      </c>
      <c r="AG9" s="19">
        <f t="shared" si="3"/>
        <v>0</v>
      </c>
      <c r="AI9" s="1" t="s">
        <v>13</v>
      </c>
      <c r="AJ9" s="19">
        <f t="shared" si="4"/>
        <v>0</v>
      </c>
      <c r="AK9" s="1">
        <f t="shared" si="5"/>
        <v>1716</v>
      </c>
    </row>
    <row r="10" spans="1:37" x14ac:dyDescent="0.25">
      <c r="A10" s="12" t="s">
        <v>159</v>
      </c>
      <c r="B10" s="16"/>
      <c r="C10" s="16"/>
      <c r="D10" s="16"/>
      <c r="E10" s="14" t="s">
        <v>159</v>
      </c>
      <c r="F10" s="16"/>
      <c r="G10" s="14" t="s">
        <v>8</v>
      </c>
      <c r="H10" s="14" t="s">
        <v>8</v>
      </c>
      <c r="I10" s="16"/>
      <c r="J10" s="13">
        <v>1716</v>
      </c>
      <c r="K10" s="16"/>
      <c r="L10" s="16"/>
      <c r="M10" s="16"/>
      <c r="N10" s="14" t="s">
        <v>159</v>
      </c>
      <c r="O10" s="14" t="s">
        <v>159</v>
      </c>
      <c r="P10" s="14" t="s">
        <v>159</v>
      </c>
      <c r="Q10" s="14" t="s">
        <v>159</v>
      </c>
      <c r="R10" s="14" t="s">
        <v>159</v>
      </c>
      <c r="S10" s="16"/>
      <c r="T10" s="16"/>
      <c r="U10" s="16"/>
      <c r="V10" s="16"/>
      <c r="W10" s="16"/>
      <c r="X10" s="16"/>
      <c r="Y10" s="16"/>
      <c r="Z10" s="16"/>
      <c r="AA10" s="16"/>
      <c r="AB10" s="13">
        <v>3</v>
      </c>
      <c r="AC10" s="1" t="str">
        <f t="shared" si="0"/>
        <v>no service</v>
      </c>
      <c r="AD10" s="1">
        <f>IF(I10=0,CONTROL!H$13,IF(I10&lt;=CONTROL!F$12,CONTROL!H$12,IF(I10&lt;=CONTROL!F$11,CONTROL!H$11,IF(I10&lt;=CONTROL!F$10,CONTROL!H$10,CONTROL!H$9))))</f>
        <v>1716</v>
      </c>
      <c r="AE10" s="1">
        <f t="shared" si="1"/>
        <v>0</v>
      </c>
      <c r="AF10" s="19">
        <f t="shared" si="2"/>
        <v>0</v>
      </c>
      <c r="AG10" s="19">
        <f t="shared" si="3"/>
        <v>0</v>
      </c>
      <c r="AI10" s="1" t="s">
        <v>14</v>
      </c>
      <c r="AJ10" s="19">
        <f t="shared" si="4"/>
        <v>0.33100233100233101</v>
      </c>
      <c r="AK10" s="1">
        <f t="shared" si="5"/>
        <v>1716</v>
      </c>
    </row>
    <row r="11" spans="1:37" x14ac:dyDescent="0.25">
      <c r="A11" s="12" t="s">
        <v>146</v>
      </c>
      <c r="B11" s="13">
        <v>97</v>
      </c>
      <c r="C11" s="13">
        <v>116</v>
      </c>
      <c r="D11" s="13">
        <v>184</v>
      </c>
      <c r="E11" s="14" t="s">
        <v>147</v>
      </c>
      <c r="F11" s="13">
        <v>4</v>
      </c>
      <c r="G11" s="14" t="s">
        <v>9</v>
      </c>
      <c r="H11" s="14" t="s">
        <v>9</v>
      </c>
      <c r="I11" s="13">
        <v>0</v>
      </c>
      <c r="J11" s="13">
        <v>1716</v>
      </c>
      <c r="K11" s="13">
        <v>0.06</v>
      </c>
      <c r="L11" s="13">
        <v>2</v>
      </c>
      <c r="M11" s="13">
        <v>0</v>
      </c>
      <c r="N11" s="14" t="s">
        <v>908</v>
      </c>
      <c r="O11" s="14" t="s">
        <v>172</v>
      </c>
      <c r="P11" s="14" t="s">
        <v>173</v>
      </c>
      <c r="Q11" s="14" t="s">
        <v>174</v>
      </c>
      <c r="R11" s="14" t="s">
        <v>175</v>
      </c>
      <c r="S11" s="13">
        <v>95</v>
      </c>
      <c r="T11" s="13">
        <v>0</v>
      </c>
      <c r="U11" s="13">
        <v>2</v>
      </c>
      <c r="V11" s="13">
        <v>2</v>
      </c>
      <c r="W11" s="13">
        <v>19</v>
      </c>
      <c r="X11" s="13">
        <v>74</v>
      </c>
      <c r="Y11" s="13">
        <v>93</v>
      </c>
      <c r="Z11" s="13">
        <v>0</v>
      </c>
      <c r="AA11" s="13">
        <v>0</v>
      </c>
      <c r="AB11" s="13">
        <v>4</v>
      </c>
      <c r="AC11" s="1" t="str">
        <f t="shared" si="0"/>
        <v>mobile</v>
      </c>
      <c r="AD11" s="1">
        <f>IF(I11=0,CONTROL!H$13,IF(I11&lt;=CONTROL!F$12,CONTROL!H$12,IF(I11&lt;=CONTROL!F$11,CONTROL!H$11,IF(I11&lt;=CONTROL!F$10,CONTROL!H$10,CONTROL!H$9))))</f>
        <v>1716</v>
      </c>
      <c r="AE11" s="1">
        <f t="shared" si="1"/>
        <v>95</v>
      </c>
      <c r="AF11" s="19">
        <f t="shared" si="2"/>
        <v>5.536130536130536E-2</v>
      </c>
      <c r="AG11" s="19">
        <f t="shared" si="3"/>
        <v>5.536130536130536E-2</v>
      </c>
      <c r="AI11" s="1" t="s">
        <v>15</v>
      </c>
      <c r="AJ11" s="19">
        <f t="shared" si="4"/>
        <v>2.5242836328314717</v>
      </c>
      <c r="AK11" s="1">
        <f t="shared" si="5"/>
        <v>4118</v>
      </c>
    </row>
    <row r="12" spans="1:37" x14ac:dyDescent="0.25">
      <c r="A12" s="12" t="s">
        <v>161</v>
      </c>
      <c r="B12" s="13">
        <v>4</v>
      </c>
      <c r="C12" s="13">
        <v>-99</v>
      </c>
      <c r="D12" s="13">
        <v>4</v>
      </c>
      <c r="E12" s="14" t="s">
        <v>162</v>
      </c>
      <c r="F12" s="13">
        <v>5</v>
      </c>
      <c r="G12" s="14" t="s">
        <v>10</v>
      </c>
      <c r="H12" s="14" t="s">
        <v>10</v>
      </c>
      <c r="I12" s="13">
        <v>1</v>
      </c>
      <c r="J12" s="13">
        <v>3775</v>
      </c>
      <c r="K12" s="13">
        <v>1</v>
      </c>
      <c r="L12" s="16"/>
      <c r="M12" s="13">
        <v>1</v>
      </c>
      <c r="N12" s="14" t="s">
        <v>176</v>
      </c>
      <c r="O12" s="14" t="s">
        <v>177</v>
      </c>
      <c r="P12" s="14" t="s">
        <v>159</v>
      </c>
      <c r="Q12" s="14" t="s">
        <v>159</v>
      </c>
      <c r="R12" s="14" t="s">
        <v>159</v>
      </c>
      <c r="S12" s="13">
        <v>602</v>
      </c>
      <c r="T12" s="13">
        <v>1</v>
      </c>
      <c r="U12" s="13">
        <v>55</v>
      </c>
      <c r="V12" s="13">
        <v>56</v>
      </c>
      <c r="W12" s="13">
        <v>30</v>
      </c>
      <c r="X12" s="13">
        <v>516</v>
      </c>
      <c r="Y12" s="13">
        <v>546</v>
      </c>
      <c r="Z12" s="16"/>
      <c r="AA12" s="13">
        <v>0</v>
      </c>
      <c r="AB12" s="13">
        <v>5</v>
      </c>
      <c r="AC12" s="1" t="str">
        <f t="shared" si="0"/>
        <v>hospital</v>
      </c>
      <c r="AD12" s="1">
        <f>IF(I12=0,CONTROL!H$13,IF(I12&lt;=CONTROL!F$12,CONTROL!H$12,IF(I12&lt;=CONTROL!F$11,CONTROL!H$11,IF(I12&lt;=CONTROL!F$10,CONTROL!H$10,CONTROL!H$9))))</f>
        <v>3775</v>
      </c>
      <c r="AE12" s="1">
        <f t="shared" si="1"/>
        <v>602</v>
      </c>
      <c r="AF12" s="19">
        <f t="shared" si="2"/>
        <v>0.15947019867549669</v>
      </c>
      <c r="AG12" s="19">
        <f t="shared" si="3"/>
        <v>1</v>
      </c>
      <c r="AI12" s="1" t="s">
        <v>16</v>
      </c>
      <c r="AJ12" s="19">
        <f t="shared" si="4"/>
        <v>11.081997918834547</v>
      </c>
      <c r="AK12" s="1">
        <f t="shared" si="5"/>
        <v>4805</v>
      </c>
    </row>
    <row r="13" spans="1:37" x14ac:dyDescent="0.25">
      <c r="A13" s="12" t="s">
        <v>159</v>
      </c>
      <c r="B13" s="16"/>
      <c r="C13" s="16"/>
      <c r="D13" s="16"/>
      <c r="E13" s="14" t="s">
        <v>159</v>
      </c>
      <c r="F13" s="16"/>
      <c r="G13" s="14" t="s">
        <v>11</v>
      </c>
      <c r="H13" s="14" t="s">
        <v>11</v>
      </c>
      <c r="I13" s="16"/>
      <c r="J13" s="13">
        <v>1716</v>
      </c>
      <c r="K13" s="16"/>
      <c r="L13" s="16"/>
      <c r="M13" s="16"/>
      <c r="N13" s="14" t="s">
        <v>159</v>
      </c>
      <c r="O13" s="14" t="s">
        <v>159</v>
      </c>
      <c r="P13" s="14" t="s">
        <v>159</v>
      </c>
      <c r="Q13" s="14" t="s">
        <v>159</v>
      </c>
      <c r="R13" s="14" t="s">
        <v>159</v>
      </c>
      <c r="S13" s="16"/>
      <c r="T13" s="16"/>
      <c r="U13" s="16"/>
      <c r="V13" s="16"/>
      <c r="W13" s="16"/>
      <c r="X13" s="16"/>
      <c r="Y13" s="16"/>
      <c r="Z13" s="16"/>
      <c r="AA13" s="16"/>
      <c r="AB13" s="13">
        <v>6</v>
      </c>
      <c r="AC13" s="1" t="str">
        <f t="shared" si="0"/>
        <v>no service</v>
      </c>
      <c r="AD13" s="1">
        <f>IF(I13=0,CONTROL!H$13,IF(I13&lt;=CONTROL!F$12,CONTROL!H$12,IF(I13&lt;=CONTROL!F$11,CONTROL!H$11,IF(I13&lt;=CONTROL!F$10,CONTROL!H$10,CONTROL!H$9))))</f>
        <v>1716</v>
      </c>
      <c r="AE13" s="1">
        <f t="shared" si="1"/>
        <v>0</v>
      </c>
      <c r="AF13" s="19">
        <f t="shared" si="2"/>
        <v>0</v>
      </c>
      <c r="AG13" s="19">
        <f t="shared" si="3"/>
        <v>0</v>
      </c>
      <c r="AI13" s="1" t="s">
        <v>17</v>
      </c>
      <c r="AJ13" s="19">
        <f t="shared" si="4"/>
        <v>2.8334142787761047</v>
      </c>
      <c r="AK13" s="1">
        <f t="shared" si="5"/>
        <v>4118</v>
      </c>
    </row>
    <row r="14" spans="1:37" x14ac:dyDescent="0.25">
      <c r="A14" s="12" t="s">
        <v>161</v>
      </c>
      <c r="B14" s="13">
        <v>63</v>
      </c>
      <c r="C14" s="13">
        <v>-99</v>
      </c>
      <c r="D14" s="13">
        <v>60</v>
      </c>
      <c r="E14" s="14" t="s">
        <v>162</v>
      </c>
      <c r="F14" s="13">
        <v>7</v>
      </c>
      <c r="G14" s="14" t="s">
        <v>12</v>
      </c>
      <c r="H14" s="14" t="s">
        <v>12</v>
      </c>
      <c r="I14" s="13">
        <v>1</v>
      </c>
      <c r="J14" s="13">
        <v>3775</v>
      </c>
      <c r="K14" s="13">
        <v>1</v>
      </c>
      <c r="L14" s="16"/>
      <c r="M14" s="13">
        <v>1</v>
      </c>
      <c r="N14" s="14" t="s">
        <v>181</v>
      </c>
      <c r="O14" s="14" t="s">
        <v>182</v>
      </c>
      <c r="P14" s="14" t="s">
        <v>159</v>
      </c>
      <c r="Q14" s="14" t="s">
        <v>159</v>
      </c>
      <c r="R14" s="14" t="s">
        <v>159</v>
      </c>
      <c r="S14" s="13">
        <v>1898</v>
      </c>
      <c r="T14" s="13">
        <v>139</v>
      </c>
      <c r="U14" s="13">
        <v>207</v>
      </c>
      <c r="V14" s="13">
        <v>346</v>
      </c>
      <c r="W14" s="13">
        <v>488</v>
      </c>
      <c r="X14" s="13">
        <v>1064</v>
      </c>
      <c r="Y14" s="13">
        <v>1552</v>
      </c>
      <c r="Z14" s="16"/>
      <c r="AA14" s="13">
        <v>0</v>
      </c>
      <c r="AB14" s="13">
        <v>7</v>
      </c>
      <c r="AC14" s="1" t="str">
        <f t="shared" si="0"/>
        <v>hospital</v>
      </c>
      <c r="AD14" s="1">
        <f>IF(I14=0,CONTROL!H$13,IF(I14&lt;=CONTROL!F$12,CONTROL!H$12,IF(I14&lt;=CONTROL!F$11,CONTROL!H$11,IF(I14&lt;=CONTROL!F$10,CONTROL!H$10,CONTROL!H$9))))</f>
        <v>3775</v>
      </c>
      <c r="AE14" s="1">
        <f t="shared" si="1"/>
        <v>1898</v>
      </c>
      <c r="AF14" s="19">
        <f t="shared" si="2"/>
        <v>0.5027814569536424</v>
      </c>
      <c r="AG14" s="19">
        <f t="shared" si="3"/>
        <v>1</v>
      </c>
      <c r="AI14" s="1" t="s">
        <v>18</v>
      </c>
      <c r="AJ14" s="19">
        <f t="shared" si="4"/>
        <v>7.6270551508844955</v>
      </c>
      <c r="AK14" s="1">
        <f t="shared" si="5"/>
        <v>4805</v>
      </c>
    </row>
    <row r="15" spans="1:37" x14ac:dyDescent="0.25">
      <c r="A15" s="12" t="s">
        <v>159</v>
      </c>
      <c r="B15" s="16"/>
      <c r="C15" s="16"/>
      <c r="D15" s="16"/>
      <c r="E15" s="14" t="s">
        <v>159</v>
      </c>
      <c r="F15" s="16"/>
      <c r="G15" s="14" t="s">
        <v>13</v>
      </c>
      <c r="H15" s="14" t="s">
        <v>13</v>
      </c>
      <c r="I15" s="16"/>
      <c r="J15" s="13">
        <v>1716</v>
      </c>
      <c r="K15" s="16"/>
      <c r="L15" s="16"/>
      <c r="M15" s="16"/>
      <c r="N15" s="14" t="s">
        <v>159</v>
      </c>
      <c r="O15" s="14" t="s">
        <v>159</v>
      </c>
      <c r="P15" s="14" t="s">
        <v>159</v>
      </c>
      <c r="Q15" s="14" t="s">
        <v>159</v>
      </c>
      <c r="R15" s="14" t="s">
        <v>159</v>
      </c>
      <c r="S15" s="16"/>
      <c r="T15" s="16"/>
      <c r="U15" s="16"/>
      <c r="V15" s="16"/>
      <c r="W15" s="16"/>
      <c r="X15" s="16"/>
      <c r="Y15" s="16"/>
      <c r="Z15" s="16"/>
      <c r="AA15" s="16"/>
      <c r="AB15" s="13">
        <v>8</v>
      </c>
      <c r="AC15" s="1" t="str">
        <f t="shared" si="0"/>
        <v>no service</v>
      </c>
      <c r="AD15" s="1">
        <f>IF(I15=0,CONTROL!H$13,IF(I15&lt;=CONTROL!F$12,CONTROL!H$12,IF(I15&lt;=CONTROL!F$11,CONTROL!H$11,IF(I15&lt;=CONTROL!F$10,CONTROL!H$10,CONTROL!H$9))))</f>
        <v>1716</v>
      </c>
      <c r="AE15" s="1">
        <f t="shared" si="1"/>
        <v>0</v>
      </c>
      <c r="AF15" s="19">
        <f t="shared" si="2"/>
        <v>0</v>
      </c>
      <c r="AG15" s="19">
        <f t="shared" si="3"/>
        <v>0</v>
      </c>
      <c r="AI15" s="1" t="s">
        <v>19</v>
      </c>
      <c r="AJ15" s="19">
        <f t="shared" si="4"/>
        <v>1.3647682119205298</v>
      </c>
      <c r="AK15" s="1">
        <f t="shared" si="5"/>
        <v>3775</v>
      </c>
    </row>
    <row r="16" spans="1:37" x14ac:dyDescent="0.25">
      <c r="A16" s="12" t="s">
        <v>146</v>
      </c>
      <c r="B16" s="13">
        <v>133</v>
      </c>
      <c r="C16" s="13">
        <v>159</v>
      </c>
      <c r="D16" s="13">
        <v>377</v>
      </c>
      <c r="E16" s="14" t="s">
        <v>147</v>
      </c>
      <c r="F16" s="13">
        <v>9</v>
      </c>
      <c r="G16" s="14" t="s">
        <v>14</v>
      </c>
      <c r="H16" s="14" t="s">
        <v>14</v>
      </c>
      <c r="I16" s="13">
        <v>0</v>
      </c>
      <c r="J16" s="13">
        <v>1716</v>
      </c>
      <c r="K16" s="13">
        <v>0.17</v>
      </c>
      <c r="L16" s="13">
        <v>2</v>
      </c>
      <c r="M16" s="13">
        <v>0</v>
      </c>
      <c r="N16" s="14" t="s">
        <v>909</v>
      </c>
      <c r="O16" s="14" t="s">
        <v>185</v>
      </c>
      <c r="P16" s="14" t="s">
        <v>186</v>
      </c>
      <c r="Q16" s="14" t="s">
        <v>187</v>
      </c>
      <c r="R16" s="14" t="s">
        <v>188</v>
      </c>
      <c r="S16" s="13">
        <v>290</v>
      </c>
      <c r="T16" s="13">
        <v>0</v>
      </c>
      <c r="U16" s="13">
        <v>0</v>
      </c>
      <c r="V16" s="13">
        <v>0</v>
      </c>
      <c r="W16" s="13">
        <v>56</v>
      </c>
      <c r="X16" s="13">
        <v>234</v>
      </c>
      <c r="Y16" s="13">
        <v>290</v>
      </c>
      <c r="Z16" s="13">
        <v>0</v>
      </c>
      <c r="AA16" s="13">
        <v>0</v>
      </c>
      <c r="AB16" s="13">
        <v>9</v>
      </c>
      <c r="AC16" s="1" t="str">
        <f t="shared" si="0"/>
        <v>mobile</v>
      </c>
      <c r="AD16" s="1">
        <f>IF(I16=0,CONTROL!H$13,IF(I16&lt;=CONTROL!F$12,CONTROL!H$12,IF(I16&lt;=CONTROL!F$11,CONTROL!H$11,IF(I16&lt;=CONTROL!F$10,CONTROL!H$10,CONTROL!H$9))))</f>
        <v>1716</v>
      </c>
      <c r="AE16" s="1">
        <f t="shared" si="1"/>
        <v>290</v>
      </c>
      <c r="AF16" s="19">
        <f t="shared" si="2"/>
        <v>0.16899766899766899</v>
      </c>
      <c r="AG16" s="19">
        <f t="shared" si="3"/>
        <v>0.16899766899766899</v>
      </c>
      <c r="AI16" s="1" t="s">
        <v>20</v>
      </c>
      <c r="AJ16" s="19">
        <f t="shared" si="4"/>
        <v>0</v>
      </c>
      <c r="AK16" s="17">
        <f>AD$10</f>
        <v>1716</v>
      </c>
    </row>
    <row r="17" spans="1:37" x14ac:dyDescent="0.25">
      <c r="A17" s="12" t="s">
        <v>161</v>
      </c>
      <c r="B17" s="13">
        <v>12</v>
      </c>
      <c r="C17" s="13">
        <v>-99</v>
      </c>
      <c r="D17" s="13">
        <v>9</v>
      </c>
      <c r="E17" s="14" t="s">
        <v>165</v>
      </c>
      <c r="F17" s="13">
        <v>9</v>
      </c>
      <c r="G17" s="14" t="s">
        <v>14</v>
      </c>
      <c r="H17" s="14" t="s">
        <v>14</v>
      </c>
      <c r="I17" s="13">
        <v>0</v>
      </c>
      <c r="J17" s="13">
        <v>1716</v>
      </c>
      <c r="K17" s="13">
        <v>0.16</v>
      </c>
      <c r="L17" s="13">
        <v>2</v>
      </c>
      <c r="M17" s="13">
        <v>0</v>
      </c>
      <c r="N17" s="14" t="s">
        <v>159</v>
      </c>
      <c r="O17" s="14" t="s">
        <v>183</v>
      </c>
      <c r="P17" s="14" t="s">
        <v>159</v>
      </c>
      <c r="Q17" s="14" t="s">
        <v>159</v>
      </c>
      <c r="R17" s="14" t="s">
        <v>159</v>
      </c>
      <c r="S17" s="13">
        <v>278</v>
      </c>
      <c r="T17" s="13">
        <v>0</v>
      </c>
      <c r="U17" s="13">
        <v>15</v>
      </c>
      <c r="V17" s="13">
        <v>15</v>
      </c>
      <c r="W17" s="13">
        <v>35</v>
      </c>
      <c r="X17" s="13">
        <v>228</v>
      </c>
      <c r="Y17" s="13">
        <v>263</v>
      </c>
      <c r="Z17" s="13">
        <v>0</v>
      </c>
      <c r="AA17" s="13">
        <v>0</v>
      </c>
      <c r="AB17" s="13">
        <v>9</v>
      </c>
      <c r="AC17" s="1" t="str">
        <f t="shared" si="0"/>
        <v>mobile</v>
      </c>
      <c r="AD17" s="1">
        <f>IF(I17=0,CONTROL!H$13,IF(I17&lt;=CONTROL!F$12,CONTROL!H$12,IF(I17&lt;=CONTROL!F$11,CONTROL!H$11,IF(I17&lt;=CONTROL!F$10,CONTROL!H$10,CONTROL!H$9))))</f>
        <v>1716</v>
      </c>
      <c r="AE17" s="1">
        <f t="shared" si="1"/>
        <v>278</v>
      </c>
      <c r="AF17" s="19">
        <f t="shared" si="2"/>
        <v>0.16200466200466201</v>
      </c>
      <c r="AG17" s="19">
        <f t="shared" si="3"/>
        <v>0.16200466200466201</v>
      </c>
      <c r="AI17" s="1" t="s">
        <v>21</v>
      </c>
      <c r="AJ17" s="19">
        <f t="shared" si="4"/>
        <v>2.2656629431762991</v>
      </c>
      <c r="AK17" s="1">
        <f t="shared" si="5"/>
        <v>4118</v>
      </c>
    </row>
    <row r="18" spans="1:37" x14ac:dyDescent="0.25">
      <c r="A18" s="12" t="s">
        <v>146</v>
      </c>
      <c r="B18" s="13">
        <v>86</v>
      </c>
      <c r="C18" s="13">
        <v>104</v>
      </c>
      <c r="D18" s="13">
        <v>160</v>
      </c>
      <c r="E18" s="14" t="s">
        <v>147</v>
      </c>
      <c r="F18" s="13">
        <v>10</v>
      </c>
      <c r="G18" s="14" t="s">
        <v>15</v>
      </c>
      <c r="H18" s="14" t="s">
        <v>15</v>
      </c>
      <c r="I18" s="13">
        <v>2</v>
      </c>
      <c r="J18" s="13">
        <v>4118</v>
      </c>
      <c r="K18" s="13">
        <v>0.28000000000000003</v>
      </c>
      <c r="L18" s="13">
        <v>2</v>
      </c>
      <c r="M18" s="13">
        <v>0</v>
      </c>
      <c r="N18" s="14" t="s">
        <v>900</v>
      </c>
      <c r="O18" s="14" t="s">
        <v>910</v>
      </c>
      <c r="P18" s="14" t="s">
        <v>196</v>
      </c>
      <c r="Q18" s="14" t="s">
        <v>197</v>
      </c>
      <c r="R18" s="14" t="s">
        <v>198</v>
      </c>
      <c r="S18" s="13">
        <v>1143</v>
      </c>
      <c r="T18" s="13">
        <v>0</v>
      </c>
      <c r="U18" s="13">
        <v>0</v>
      </c>
      <c r="V18" s="13">
        <v>0</v>
      </c>
      <c r="W18" s="13">
        <v>48</v>
      </c>
      <c r="X18" s="13">
        <v>1191</v>
      </c>
      <c r="Y18" s="13">
        <v>1143</v>
      </c>
      <c r="Z18" s="13">
        <v>0</v>
      </c>
      <c r="AA18" s="13">
        <v>0</v>
      </c>
      <c r="AB18" s="13">
        <v>10</v>
      </c>
      <c r="AC18" s="1" t="str">
        <f t="shared" si="0"/>
        <v>mobile</v>
      </c>
      <c r="AD18" s="1">
        <f>IF(I18=0,CONTROL!H$13,IF(I18&lt;=CONTROL!F$12,CONTROL!H$12,IF(I18&lt;=CONTROL!F$11,CONTROL!H$11,IF(I18&lt;=CONTROL!F$10,CONTROL!H$10,CONTROL!H$9))))</f>
        <v>4118</v>
      </c>
      <c r="AE18" s="1">
        <f t="shared" si="1"/>
        <v>1239</v>
      </c>
      <c r="AF18" s="19">
        <f t="shared" si="2"/>
        <v>0.30087421078193299</v>
      </c>
      <c r="AG18" s="19">
        <f t="shared" si="3"/>
        <v>0.30087421078193299</v>
      </c>
      <c r="AI18" s="1" t="s">
        <v>22</v>
      </c>
      <c r="AJ18" s="19">
        <f t="shared" si="4"/>
        <v>0</v>
      </c>
      <c r="AK18" s="17">
        <f>AD$10</f>
        <v>1716</v>
      </c>
    </row>
    <row r="19" spans="1:37" x14ac:dyDescent="0.25">
      <c r="A19" s="12" t="s">
        <v>146</v>
      </c>
      <c r="B19" s="13">
        <v>154</v>
      </c>
      <c r="C19" s="13">
        <v>187</v>
      </c>
      <c r="D19" s="13">
        <v>421</v>
      </c>
      <c r="E19" s="14" t="s">
        <v>147</v>
      </c>
      <c r="F19" s="13">
        <v>10</v>
      </c>
      <c r="G19" s="14" t="s">
        <v>15</v>
      </c>
      <c r="H19" s="14" t="s">
        <v>15</v>
      </c>
      <c r="I19" s="13">
        <v>2</v>
      </c>
      <c r="J19" s="13">
        <v>4118</v>
      </c>
      <c r="K19" s="13">
        <v>0.08</v>
      </c>
      <c r="L19" s="13">
        <v>2</v>
      </c>
      <c r="M19" s="13">
        <v>0</v>
      </c>
      <c r="N19" s="14" t="s">
        <v>911</v>
      </c>
      <c r="O19" s="14" t="s">
        <v>190</v>
      </c>
      <c r="P19" s="14" t="s">
        <v>191</v>
      </c>
      <c r="Q19" s="14" t="s">
        <v>192</v>
      </c>
      <c r="R19" s="14" t="s">
        <v>193</v>
      </c>
      <c r="S19" s="13">
        <v>310</v>
      </c>
      <c r="T19" s="13">
        <v>0</v>
      </c>
      <c r="U19" s="13">
        <v>0</v>
      </c>
      <c r="V19" s="13">
        <v>0</v>
      </c>
      <c r="W19" s="13">
        <v>0</v>
      </c>
      <c r="X19" s="13">
        <v>310</v>
      </c>
      <c r="Y19" s="13">
        <v>310</v>
      </c>
      <c r="Z19" s="13">
        <v>0</v>
      </c>
      <c r="AA19" s="13">
        <v>0</v>
      </c>
      <c r="AB19" s="13">
        <v>10</v>
      </c>
      <c r="AC19" s="1" t="str">
        <f t="shared" si="0"/>
        <v>mobile</v>
      </c>
      <c r="AD19" s="1">
        <f>IF(I19=0,CONTROL!H$13,IF(I19&lt;=CONTROL!F$12,CONTROL!H$12,IF(I19&lt;=CONTROL!F$11,CONTROL!H$11,IF(I19&lt;=CONTROL!F$10,CONTROL!H$10,CONTROL!H$9))))</f>
        <v>4118</v>
      </c>
      <c r="AE19" s="1">
        <f t="shared" si="1"/>
        <v>310</v>
      </c>
      <c r="AF19" s="19">
        <f t="shared" si="2"/>
        <v>7.5279261777561918E-2</v>
      </c>
      <c r="AG19" s="19">
        <f t="shared" si="3"/>
        <v>7.5279261777561918E-2</v>
      </c>
      <c r="AI19" s="1" t="s">
        <v>23</v>
      </c>
      <c r="AJ19" s="19">
        <f t="shared" si="4"/>
        <v>5.4650380995069483</v>
      </c>
      <c r="AK19" s="1">
        <f t="shared" si="5"/>
        <v>4462</v>
      </c>
    </row>
    <row r="20" spans="1:37" x14ac:dyDescent="0.25">
      <c r="A20" s="12" t="s">
        <v>161</v>
      </c>
      <c r="B20" s="13">
        <v>33</v>
      </c>
      <c r="C20" s="13">
        <v>-99</v>
      </c>
      <c r="D20" s="13">
        <v>32</v>
      </c>
      <c r="E20" s="14" t="s">
        <v>162</v>
      </c>
      <c r="F20" s="13">
        <v>10</v>
      </c>
      <c r="G20" s="14" t="s">
        <v>15</v>
      </c>
      <c r="H20" s="14" t="s">
        <v>15</v>
      </c>
      <c r="I20" s="13">
        <v>2</v>
      </c>
      <c r="J20" s="13">
        <v>4118</v>
      </c>
      <c r="K20" s="13">
        <v>1</v>
      </c>
      <c r="L20" s="16"/>
      <c r="M20" s="13">
        <v>1</v>
      </c>
      <c r="N20" s="14" t="s">
        <v>194</v>
      </c>
      <c r="O20" s="14" t="s">
        <v>195</v>
      </c>
      <c r="P20" s="14" t="s">
        <v>159</v>
      </c>
      <c r="Q20" s="14" t="s">
        <v>159</v>
      </c>
      <c r="R20" s="14" t="s">
        <v>159</v>
      </c>
      <c r="S20" s="13">
        <v>1435</v>
      </c>
      <c r="T20" s="13">
        <v>10</v>
      </c>
      <c r="U20" s="13">
        <v>11</v>
      </c>
      <c r="V20" s="13">
        <v>21</v>
      </c>
      <c r="W20" s="13">
        <v>404</v>
      </c>
      <c r="X20" s="13">
        <v>1010</v>
      </c>
      <c r="Y20" s="13">
        <v>1414</v>
      </c>
      <c r="Z20" s="16"/>
      <c r="AA20" s="13">
        <v>0</v>
      </c>
      <c r="AB20" s="13">
        <v>10</v>
      </c>
      <c r="AC20" s="1" t="str">
        <f t="shared" si="0"/>
        <v>hospital</v>
      </c>
      <c r="AD20" s="1">
        <f>IF(I20=0,CONTROL!H$13,IF(I20&lt;=CONTROL!F$12,CONTROL!H$12,IF(I20&lt;=CONTROL!F$11,CONTROL!H$11,IF(I20&lt;=CONTROL!F$10,CONTROL!H$10,CONTROL!H$9))))</f>
        <v>4118</v>
      </c>
      <c r="AE20" s="1">
        <f t="shared" si="1"/>
        <v>1435</v>
      </c>
      <c r="AF20" s="19">
        <f t="shared" si="2"/>
        <v>0.34847013113161729</v>
      </c>
      <c r="AG20" s="19">
        <f t="shared" si="3"/>
        <v>1</v>
      </c>
      <c r="AI20" s="1" t="s">
        <v>24</v>
      </c>
      <c r="AJ20" s="19">
        <f t="shared" si="4"/>
        <v>0.3747086247086247</v>
      </c>
      <c r="AK20" s="1">
        <f t="shared" si="5"/>
        <v>1716</v>
      </c>
    </row>
    <row r="21" spans="1:37" x14ac:dyDescent="0.25">
      <c r="A21" s="12" t="s">
        <v>146</v>
      </c>
      <c r="B21" s="13">
        <v>103</v>
      </c>
      <c r="C21" s="13">
        <v>122</v>
      </c>
      <c r="D21" s="13">
        <v>210</v>
      </c>
      <c r="E21" s="14" t="s">
        <v>147</v>
      </c>
      <c r="F21" s="13">
        <v>10</v>
      </c>
      <c r="G21" s="14" t="s">
        <v>15</v>
      </c>
      <c r="H21" s="14" t="s">
        <v>15</v>
      </c>
      <c r="I21" s="13">
        <v>2</v>
      </c>
      <c r="J21" s="13">
        <v>4118</v>
      </c>
      <c r="K21" s="13">
        <v>0.08</v>
      </c>
      <c r="L21" s="13">
        <v>2</v>
      </c>
      <c r="M21" s="13">
        <v>0</v>
      </c>
      <c r="N21" s="14" t="s">
        <v>912</v>
      </c>
      <c r="O21" s="14" t="s">
        <v>202</v>
      </c>
      <c r="P21" s="14" t="s">
        <v>203</v>
      </c>
      <c r="Q21" s="14" t="s">
        <v>204</v>
      </c>
      <c r="R21" s="14" t="s">
        <v>158</v>
      </c>
      <c r="S21" s="13">
        <v>310</v>
      </c>
      <c r="T21" s="13">
        <v>0</v>
      </c>
      <c r="U21" s="13">
        <v>0</v>
      </c>
      <c r="V21" s="13">
        <v>0</v>
      </c>
      <c r="W21" s="13">
        <v>302</v>
      </c>
      <c r="X21" s="13">
        <v>308</v>
      </c>
      <c r="Y21" s="13">
        <v>310</v>
      </c>
      <c r="Z21" s="13">
        <v>0</v>
      </c>
      <c r="AA21" s="13">
        <v>0</v>
      </c>
      <c r="AB21" s="13">
        <v>10</v>
      </c>
      <c r="AC21" s="1" t="str">
        <f t="shared" si="0"/>
        <v>mobile</v>
      </c>
      <c r="AD21" s="1">
        <f>IF(I21=0,CONTROL!H$13,IF(I21&lt;=CONTROL!F$12,CONTROL!H$12,IF(I21&lt;=CONTROL!F$11,CONTROL!H$11,IF(I21&lt;=CONTROL!F$10,CONTROL!H$10,CONTROL!H$9))))</f>
        <v>4118</v>
      </c>
      <c r="AE21" s="1">
        <f t="shared" si="1"/>
        <v>610</v>
      </c>
      <c r="AF21" s="19">
        <f t="shared" si="2"/>
        <v>0.14813016027197667</v>
      </c>
      <c r="AG21" s="19">
        <f t="shared" si="3"/>
        <v>0.14813016027197667</v>
      </c>
      <c r="AI21" s="1" t="s">
        <v>25</v>
      </c>
      <c r="AJ21" s="19">
        <f t="shared" si="4"/>
        <v>1</v>
      </c>
      <c r="AK21" s="1">
        <f t="shared" si="5"/>
        <v>3775</v>
      </c>
    </row>
    <row r="22" spans="1:37" x14ac:dyDescent="0.25">
      <c r="A22" s="12" t="s">
        <v>161</v>
      </c>
      <c r="B22" s="13">
        <v>13</v>
      </c>
      <c r="C22" s="13">
        <v>-99</v>
      </c>
      <c r="D22" s="13">
        <v>10</v>
      </c>
      <c r="E22" s="14" t="s">
        <v>162</v>
      </c>
      <c r="F22" s="13">
        <v>10</v>
      </c>
      <c r="G22" s="14" t="s">
        <v>15</v>
      </c>
      <c r="H22" s="14" t="s">
        <v>15</v>
      </c>
      <c r="I22" s="13">
        <v>2</v>
      </c>
      <c r="J22" s="13">
        <v>4118</v>
      </c>
      <c r="K22" s="13">
        <v>1</v>
      </c>
      <c r="L22" s="16"/>
      <c r="M22" s="13">
        <v>1</v>
      </c>
      <c r="N22" s="14" t="s">
        <v>199</v>
      </c>
      <c r="O22" s="14" t="s">
        <v>200</v>
      </c>
      <c r="P22" s="14" t="s">
        <v>159</v>
      </c>
      <c r="Q22" s="14" t="s">
        <v>159</v>
      </c>
      <c r="R22" s="14" t="s">
        <v>159</v>
      </c>
      <c r="S22" s="13">
        <v>3842</v>
      </c>
      <c r="T22" s="13">
        <v>160</v>
      </c>
      <c r="U22" s="13">
        <v>241</v>
      </c>
      <c r="V22" s="13">
        <v>401</v>
      </c>
      <c r="W22" s="13">
        <v>1330</v>
      </c>
      <c r="X22" s="13">
        <v>2111</v>
      </c>
      <c r="Y22" s="13">
        <v>3441</v>
      </c>
      <c r="Z22" s="16"/>
      <c r="AA22" s="13">
        <v>0</v>
      </c>
      <c r="AB22" s="13">
        <v>10</v>
      </c>
      <c r="AC22" s="1" t="str">
        <f t="shared" si="0"/>
        <v>hospital</v>
      </c>
      <c r="AD22" s="1">
        <f>IF(I22=0,CONTROL!H$13,IF(I22&lt;=CONTROL!F$12,CONTROL!H$12,IF(I22&lt;=CONTROL!F$11,CONTROL!H$11,IF(I22&lt;=CONTROL!F$10,CONTROL!H$10,CONTROL!H$9))))</f>
        <v>4118</v>
      </c>
      <c r="AE22" s="1">
        <f t="shared" si="1"/>
        <v>3842</v>
      </c>
      <c r="AF22" s="19">
        <f t="shared" si="2"/>
        <v>0.93297717338513841</v>
      </c>
      <c r="AG22" s="19">
        <f t="shared" si="3"/>
        <v>1</v>
      </c>
      <c r="AI22" s="1" t="s">
        <v>26</v>
      </c>
      <c r="AJ22" s="19">
        <f t="shared" si="4"/>
        <v>1</v>
      </c>
      <c r="AK22" s="1">
        <f t="shared" si="5"/>
        <v>3775</v>
      </c>
    </row>
    <row r="23" spans="1:37" x14ac:dyDescent="0.25">
      <c r="A23" s="12" t="s">
        <v>161</v>
      </c>
      <c r="B23" s="13">
        <v>91</v>
      </c>
      <c r="C23" s="13">
        <v>-99</v>
      </c>
      <c r="D23" s="13">
        <v>208</v>
      </c>
      <c r="E23" s="14" t="s">
        <v>162</v>
      </c>
      <c r="F23" s="13">
        <v>157</v>
      </c>
      <c r="G23" s="14" t="s">
        <v>205</v>
      </c>
      <c r="H23" s="14" t="s">
        <v>16</v>
      </c>
      <c r="I23" s="13">
        <v>11</v>
      </c>
      <c r="J23" s="13">
        <v>4805</v>
      </c>
      <c r="K23" s="13">
        <v>1</v>
      </c>
      <c r="L23" s="16"/>
      <c r="M23" s="13">
        <v>1</v>
      </c>
      <c r="N23" s="14" t="s">
        <v>159</v>
      </c>
      <c r="O23" s="14" t="s">
        <v>222</v>
      </c>
      <c r="P23" s="14" t="s">
        <v>159</v>
      </c>
      <c r="Q23" s="14" t="s">
        <v>159</v>
      </c>
      <c r="R23" s="14" t="s">
        <v>159</v>
      </c>
      <c r="S23" s="13">
        <v>2222</v>
      </c>
      <c r="T23" s="13">
        <v>0</v>
      </c>
      <c r="U23" s="13">
        <v>0</v>
      </c>
      <c r="V23" s="13">
        <v>0</v>
      </c>
      <c r="W23" s="13">
        <v>1188</v>
      </c>
      <c r="X23" s="13">
        <v>1034</v>
      </c>
      <c r="Y23" s="13">
        <v>2222</v>
      </c>
      <c r="Z23" s="16"/>
      <c r="AA23" s="13">
        <v>0</v>
      </c>
      <c r="AB23" s="13">
        <v>11</v>
      </c>
      <c r="AC23" s="1" t="str">
        <f t="shared" si="0"/>
        <v>hospital</v>
      </c>
      <c r="AD23" s="1">
        <f>IF(I23=0,CONTROL!H$13,IF(I23&lt;=CONTROL!F$12,CONTROL!H$12,IF(I23&lt;=CONTROL!F$11,CONTROL!H$11,IF(I23&lt;=CONTROL!F$10,CONTROL!H$10,CONTROL!H$9))))</f>
        <v>4805</v>
      </c>
      <c r="AE23" s="1">
        <f t="shared" si="1"/>
        <v>2222</v>
      </c>
      <c r="AF23" s="19">
        <f t="shared" si="2"/>
        <v>0.46243496357960456</v>
      </c>
      <c r="AG23" s="19">
        <f t="shared" si="3"/>
        <v>1</v>
      </c>
      <c r="AI23" s="1" t="s">
        <v>27</v>
      </c>
      <c r="AJ23" s="19">
        <f t="shared" si="4"/>
        <v>0</v>
      </c>
      <c r="AK23" s="17">
        <f>AD$10</f>
        <v>1716</v>
      </c>
    </row>
    <row r="24" spans="1:37" x14ac:dyDescent="0.25">
      <c r="A24" s="12" t="s">
        <v>146</v>
      </c>
      <c r="B24" s="13">
        <v>99</v>
      </c>
      <c r="C24" s="13">
        <v>118</v>
      </c>
      <c r="D24" s="13">
        <v>194</v>
      </c>
      <c r="E24" s="14" t="s">
        <v>147</v>
      </c>
      <c r="F24" s="13">
        <v>157</v>
      </c>
      <c r="G24" s="14" t="s">
        <v>205</v>
      </c>
      <c r="H24" s="14" t="s">
        <v>16</v>
      </c>
      <c r="I24" s="13">
        <v>11</v>
      </c>
      <c r="J24" s="13">
        <v>4805</v>
      </c>
      <c r="K24" s="13">
        <v>0</v>
      </c>
      <c r="L24" s="13">
        <v>2</v>
      </c>
      <c r="M24" s="13">
        <v>0</v>
      </c>
      <c r="N24" s="15" t="s">
        <v>906</v>
      </c>
      <c r="O24" s="14" t="s">
        <v>913</v>
      </c>
      <c r="P24" s="14" t="s">
        <v>224</v>
      </c>
      <c r="Q24" s="14" t="s">
        <v>212</v>
      </c>
      <c r="R24" s="14" t="s">
        <v>158</v>
      </c>
      <c r="S24" s="13">
        <v>18</v>
      </c>
      <c r="T24" s="13">
        <v>0</v>
      </c>
      <c r="U24" s="13">
        <v>0</v>
      </c>
      <c r="V24" s="13">
        <v>0</v>
      </c>
      <c r="W24" s="13">
        <v>0</v>
      </c>
      <c r="X24" s="13">
        <v>18</v>
      </c>
      <c r="Y24" s="13">
        <v>18</v>
      </c>
      <c r="Z24" s="13">
        <v>0</v>
      </c>
      <c r="AA24" s="13">
        <v>0</v>
      </c>
      <c r="AB24" s="13">
        <v>11</v>
      </c>
      <c r="AC24" s="1" t="str">
        <f t="shared" si="0"/>
        <v>mobile</v>
      </c>
      <c r="AD24" s="1">
        <f>IF(I24=0,CONTROL!H$13,IF(I24&lt;=CONTROL!F$12,CONTROL!H$12,IF(I24&lt;=CONTROL!F$11,CONTROL!H$11,IF(I24&lt;=CONTROL!F$10,CONTROL!H$10,CONTROL!H$9))))</f>
        <v>4805</v>
      </c>
      <c r="AE24" s="1">
        <f t="shared" si="1"/>
        <v>18</v>
      </c>
      <c r="AF24" s="19">
        <f t="shared" si="2"/>
        <v>3.7460978147762745E-3</v>
      </c>
      <c r="AG24" s="19">
        <f t="shared" si="3"/>
        <v>3.7460978147762745E-3</v>
      </c>
      <c r="AI24" s="1" t="s">
        <v>28</v>
      </c>
      <c r="AJ24" s="19">
        <f t="shared" si="4"/>
        <v>2.1949975716367169</v>
      </c>
      <c r="AK24" s="1">
        <f t="shared" si="5"/>
        <v>4118</v>
      </c>
    </row>
    <row r="25" spans="1:37" x14ac:dyDescent="0.25">
      <c r="A25" s="12" t="s">
        <v>161</v>
      </c>
      <c r="B25" s="13">
        <v>91</v>
      </c>
      <c r="C25" s="13">
        <v>-99</v>
      </c>
      <c r="D25" s="13">
        <v>122</v>
      </c>
      <c r="E25" s="14" t="s">
        <v>162</v>
      </c>
      <c r="F25" s="13">
        <v>157</v>
      </c>
      <c r="G25" s="14" t="s">
        <v>205</v>
      </c>
      <c r="H25" s="14" t="s">
        <v>16</v>
      </c>
      <c r="I25" s="13">
        <v>11</v>
      </c>
      <c r="J25" s="13">
        <v>4805</v>
      </c>
      <c r="K25" s="13">
        <v>2</v>
      </c>
      <c r="L25" s="16"/>
      <c r="M25" s="13">
        <v>2</v>
      </c>
      <c r="N25" s="14" t="s">
        <v>216</v>
      </c>
      <c r="O25" s="14" t="s">
        <v>217</v>
      </c>
      <c r="P25" s="14" t="s">
        <v>159</v>
      </c>
      <c r="Q25" s="14" t="s">
        <v>159</v>
      </c>
      <c r="R25" s="14" t="s">
        <v>159</v>
      </c>
      <c r="S25" s="13">
        <v>7102</v>
      </c>
      <c r="T25" s="13">
        <v>2378</v>
      </c>
      <c r="U25" s="13">
        <v>2307</v>
      </c>
      <c r="V25" s="13">
        <v>4685</v>
      </c>
      <c r="W25" s="13">
        <v>1279</v>
      </c>
      <c r="X25" s="13">
        <v>1138</v>
      </c>
      <c r="Y25" s="13">
        <v>2417</v>
      </c>
      <c r="Z25" s="16"/>
      <c r="AA25" s="13">
        <v>0</v>
      </c>
      <c r="AB25" s="13">
        <v>11</v>
      </c>
      <c r="AC25" s="1" t="str">
        <f t="shared" si="0"/>
        <v>hospital</v>
      </c>
      <c r="AD25" s="1">
        <f>IF(I25=0,CONTROL!H$13,IF(I25&lt;=CONTROL!F$12,CONTROL!H$12,IF(I25&lt;=CONTROL!F$11,CONTROL!H$11,IF(I25&lt;=CONTROL!F$10,CONTROL!H$10,CONTROL!H$9))))</f>
        <v>4805</v>
      </c>
      <c r="AE25" s="1">
        <f t="shared" si="1"/>
        <v>7102</v>
      </c>
      <c r="AF25" s="19">
        <f t="shared" si="2"/>
        <v>1</v>
      </c>
      <c r="AG25" s="19">
        <f t="shared" si="3"/>
        <v>2</v>
      </c>
      <c r="AI25" s="1" t="s">
        <v>29</v>
      </c>
      <c r="AJ25" s="19">
        <f t="shared" si="4"/>
        <v>1</v>
      </c>
      <c r="AK25" s="1">
        <f t="shared" si="5"/>
        <v>3775</v>
      </c>
    </row>
    <row r="26" spans="1:37" x14ac:dyDescent="0.25">
      <c r="A26" s="12" t="s">
        <v>146</v>
      </c>
      <c r="B26" s="13">
        <v>112</v>
      </c>
      <c r="C26" s="13">
        <v>131</v>
      </c>
      <c r="D26" s="13">
        <v>234</v>
      </c>
      <c r="E26" s="14" t="s">
        <v>147</v>
      </c>
      <c r="F26" s="13">
        <v>157</v>
      </c>
      <c r="G26" s="14" t="s">
        <v>205</v>
      </c>
      <c r="H26" s="14" t="s">
        <v>16</v>
      </c>
      <c r="I26" s="13">
        <v>11</v>
      </c>
      <c r="J26" s="13">
        <v>4805</v>
      </c>
      <c r="K26" s="13">
        <v>0.04</v>
      </c>
      <c r="L26" s="13">
        <v>2</v>
      </c>
      <c r="M26" s="13">
        <v>0</v>
      </c>
      <c r="N26" s="14" t="s">
        <v>900</v>
      </c>
      <c r="O26" s="14" t="s">
        <v>914</v>
      </c>
      <c r="P26" s="14" t="s">
        <v>915</v>
      </c>
      <c r="Q26" s="14" t="s">
        <v>212</v>
      </c>
      <c r="R26" s="14" t="s">
        <v>158</v>
      </c>
      <c r="S26" s="13">
        <v>211</v>
      </c>
      <c r="T26" s="13">
        <v>0</v>
      </c>
      <c r="U26" s="13">
        <v>0</v>
      </c>
      <c r="V26" s="13">
        <v>0</v>
      </c>
      <c r="W26" s="13">
        <v>0</v>
      </c>
      <c r="X26" s="13">
        <v>211</v>
      </c>
      <c r="Y26" s="13">
        <v>211</v>
      </c>
      <c r="Z26" s="13">
        <v>0</v>
      </c>
      <c r="AA26" s="13">
        <v>0</v>
      </c>
      <c r="AB26" s="13">
        <v>11</v>
      </c>
      <c r="AC26" s="1" t="str">
        <f t="shared" si="0"/>
        <v>mobile</v>
      </c>
      <c r="AD26" s="1">
        <f>IF(I26=0,CONTROL!H$13,IF(I26&lt;=CONTROL!F$12,CONTROL!H$12,IF(I26&lt;=CONTROL!F$11,CONTROL!H$11,IF(I26&lt;=CONTROL!F$10,CONTROL!H$10,CONTROL!H$9))))</f>
        <v>4805</v>
      </c>
      <c r="AE26" s="1">
        <f t="shared" si="1"/>
        <v>211</v>
      </c>
      <c r="AF26" s="19">
        <f t="shared" si="2"/>
        <v>4.3912591050988554E-2</v>
      </c>
      <c r="AG26" s="19">
        <f t="shared" si="3"/>
        <v>4.3912591050988554E-2</v>
      </c>
      <c r="AI26" s="1" t="s">
        <v>30</v>
      </c>
      <c r="AJ26" s="19">
        <f t="shared" si="4"/>
        <v>4</v>
      </c>
      <c r="AK26" s="1">
        <f t="shared" si="5"/>
        <v>4462</v>
      </c>
    </row>
    <row r="27" spans="1:37" x14ac:dyDescent="0.25">
      <c r="A27" s="12" t="s">
        <v>146</v>
      </c>
      <c r="B27" s="13">
        <v>85</v>
      </c>
      <c r="C27" s="13">
        <v>102</v>
      </c>
      <c r="D27" s="13">
        <v>158</v>
      </c>
      <c r="E27" s="14" t="s">
        <v>147</v>
      </c>
      <c r="F27" s="13">
        <v>157</v>
      </c>
      <c r="G27" s="14" t="s">
        <v>205</v>
      </c>
      <c r="H27" s="14" t="s">
        <v>16</v>
      </c>
      <c r="I27" s="13">
        <v>11</v>
      </c>
      <c r="J27" s="13">
        <v>4805</v>
      </c>
      <c r="K27" s="13">
        <v>1</v>
      </c>
      <c r="L27" s="13">
        <v>1</v>
      </c>
      <c r="M27" s="13">
        <v>1</v>
      </c>
      <c r="N27" s="14" t="s">
        <v>900</v>
      </c>
      <c r="O27" s="14" t="s">
        <v>206</v>
      </c>
      <c r="P27" s="14" t="s">
        <v>207</v>
      </c>
      <c r="Q27" s="14" t="s">
        <v>208</v>
      </c>
      <c r="R27" s="14" t="s">
        <v>198</v>
      </c>
      <c r="S27" s="13">
        <v>2863</v>
      </c>
      <c r="T27" s="13">
        <v>55</v>
      </c>
      <c r="U27" s="13">
        <v>2808</v>
      </c>
      <c r="V27" s="13">
        <v>2863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11</v>
      </c>
      <c r="AC27" s="1" t="str">
        <f t="shared" si="0"/>
        <v>freestand</v>
      </c>
      <c r="AD27" s="1">
        <f>IF(I27=0,CONTROL!H$13,IF(I27&lt;=CONTROL!F$12,CONTROL!H$12,IF(I27&lt;=CONTROL!F$11,CONTROL!H$11,IF(I27&lt;=CONTROL!F$10,CONTROL!H$10,CONTROL!H$9))))</f>
        <v>4805</v>
      </c>
      <c r="AE27" s="1">
        <f t="shared" si="1"/>
        <v>2863</v>
      </c>
      <c r="AF27" s="19">
        <f t="shared" si="2"/>
        <v>0.59583766909469305</v>
      </c>
      <c r="AG27" s="19">
        <f t="shared" si="3"/>
        <v>1</v>
      </c>
      <c r="AI27" s="1" t="s">
        <v>31</v>
      </c>
      <c r="AJ27" s="19">
        <f t="shared" si="4"/>
        <v>7</v>
      </c>
      <c r="AK27" s="1">
        <f t="shared" si="5"/>
        <v>4805</v>
      </c>
    </row>
    <row r="28" spans="1:37" x14ac:dyDescent="0.25">
      <c r="A28" s="12" t="s">
        <v>146</v>
      </c>
      <c r="B28" s="13">
        <v>66</v>
      </c>
      <c r="C28" s="13">
        <v>84</v>
      </c>
      <c r="D28" s="13">
        <v>120</v>
      </c>
      <c r="E28" s="14" t="s">
        <v>147</v>
      </c>
      <c r="F28" s="13">
        <v>157</v>
      </c>
      <c r="G28" s="14" t="s">
        <v>205</v>
      </c>
      <c r="H28" s="14" t="s">
        <v>16</v>
      </c>
      <c r="I28" s="13">
        <v>11</v>
      </c>
      <c r="J28" s="13">
        <v>4805</v>
      </c>
      <c r="K28" s="13">
        <v>1</v>
      </c>
      <c r="L28" s="13">
        <v>1</v>
      </c>
      <c r="M28" s="13">
        <v>1</v>
      </c>
      <c r="N28" s="14" t="s">
        <v>916</v>
      </c>
      <c r="O28" s="14" t="s">
        <v>210</v>
      </c>
      <c r="P28" s="14" t="s">
        <v>211</v>
      </c>
      <c r="Q28" s="14" t="s">
        <v>212</v>
      </c>
      <c r="R28" s="14" t="s">
        <v>213</v>
      </c>
      <c r="S28" s="13">
        <v>5532</v>
      </c>
      <c r="T28" s="13">
        <v>0</v>
      </c>
      <c r="U28" s="13">
        <v>0</v>
      </c>
      <c r="V28" s="13">
        <v>0</v>
      </c>
      <c r="W28" s="13">
        <v>2896</v>
      </c>
      <c r="X28" s="13">
        <v>2636</v>
      </c>
      <c r="Y28" s="13">
        <v>5532</v>
      </c>
      <c r="Z28" s="13">
        <v>0</v>
      </c>
      <c r="AA28" s="13">
        <v>0</v>
      </c>
      <c r="AB28" s="13">
        <v>11</v>
      </c>
      <c r="AC28" s="1" t="str">
        <f t="shared" si="0"/>
        <v>freestand</v>
      </c>
      <c r="AD28" s="1">
        <f>IF(I28=0,CONTROL!H$13,IF(I28&lt;=CONTROL!F$12,CONTROL!H$12,IF(I28&lt;=CONTROL!F$11,CONTROL!H$11,IF(I28&lt;=CONTROL!F$10,CONTROL!H$10,CONTROL!H$9))))</f>
        <v>4805</v>
      </c>
      <c r="AE28" s="1">
        <f t="shared" si="1"/>
        <v>5532</v>
      </c>
      <c r="AF28" s="19">
        <f t="shared" si="2"/>
        <v>1</v>
      </c>
      <c r="AG28" s="19">
        <f t="shared" si="3"/>
        <v>1</v>
      </c>
      <c r="AI28" s="1" t="s">
        <v>32</v>
      </c>
      <c r="AJ28" s="19">
        <f t="shared" si="4"/>
        <v>0</v>
      </c>
      <c r="AK28" s="17">
        <f>AD$10</f>
        <v>1716</v>
      </c>
    </row>
    <row r="29" spans="1:37" x14ac:dyDescent="0.25">
      <c r="A29" s="12" t="s">
        <v>146</v>
      </c>
      <c r="B29" s="13">
        <v>142</v>
      </c>
      <c r="C29" s="13">
        <v>167</v>
      </c>
      <c r="D29" s="13">
        <v>385</v>
      </c>
      <c r="E29" s="14" t="s">
        <v>147</v>
      </c>
      <c r="F29" s="13">
        <v>157</v>
      </c>
      <c r="G29" s="14" t="s">
        <v>205</v>
      </c>
      <c r="H29" s="14" t="s">
        <v>16</v>
      </c>
      <c r="I29" s="13">
        <v>11</v>
      </c>
      <c r="J29" s="13">
        <v>4805</v>
      </c>
      <c r="K29" s="13">
        <v>1</v>
      </c>
      <c r="L29" s="13">
        <v>1</v>
      </c>
      <c r="M29" s="13">
        <v>1</v>
      </c>
      <c r="N29" s="14" t="s">
        <v>917</v>
      </c>
      <c r="O29" s="14" t="s">
        <v>219</v>
      </c>
      <c r="P29" s="14" t="s">
        <v>220</v>
      </c>
      <c r="Q29" s="14" t="s">
        <v>212</v>
      </c>
      <c r="R29" s="14" t="s">
        <v>221</v>
      </c>
      <c r="S29" s="13">
        <v>5320</v>
      </c>
      <c r="T29" s="13">
        <v>0</v>
      </c>
      <c r="U29" s="13">
        <v>0</v>
      </c>
      <c r="V29" s="13">
        <v>0</v>
      </c>
      <c r="W29" s="13">
        <v>1158</v>
      </c>
      <c r="X29" s="13">
        <v>4162</v>
      </c>
      <c r="Y29" s="13">
        <v>5320</v>
      </c>
      <c r="Z29" s="13">
        <v>0</v>
      </c>
      <c r="AA29" s="13">
        <v>0</v>
      </c>
      <c r="AB29" s="13">
        <v>11</v>
      </c>
      <c r="AC29" s="1" t="str">
        <f t="shared" si="0"/>
        <v>freestand</v>
      </c>
      <c r="AD29" s="1">
        <f>IF(I29=0,CONTROL!H$13,IF(I29&lt;=CONTROL!F$12,CONTROL!H$12,IF(I29&lt;=CONTROL!F$11,CONTROL!H$11,IF(I29&lt;=CONTROL!F$10,CONTROL!H$10,CONTROL!H$9))))</f>
        <v>4805</v>
      </c>
      <c r="AE29" s="1">
        <f t="shared" si="1"/>
        <v>5320</v>
      </c>
      <c r="AF29" s="19">
        <f t="shared" si="2"/>
        <v>1</v>
      </c>
      <c r="AG29" s="19">
        <f t="shared" si="3"/>
        <v>1</v>
      </c>
      <c r="AI29" s="1" t="s">
        <v>33</v>
      </c>
      <c r="AJ29" s="19">
        <f t="shared" si="4"/>
        <v>1</v>
      </c>
      <c r="AK29" s="1">
        <f t="shared" si="5"/>
        <v>3775</v>
      </c>
    </row>
    <row r="30" spans="1:37" x14ac:dyDescent="0.25">
      <c r="A30" s="12" t="s">
        <v>146</v>
      </c>
      <c r="B30" s="13">
        <v>143</v>
      </c>
      <c r="C30" s="13">
        <v>168</v>
      </c>
      <c r="D30" s="13">
        <v>387</v>
      </c>
      <c r="E30" s="14" t="s">
        <v>147</v>
      </c>
      <c r="F30" s="13">
        <v>157</v>
      </c>
      <c r="G30" s="14" t="s">
        <v>205</v>
      </c>
      <c r="H30" s="14" t="s">
        <v>16</v>
      </c>
      <c r="I30" s="13">
        <v>11</v>
      </c>
      <c r="J30" s="13">
        <v>4805</v>
      </c>
      <c r="K30" s="13">
        <v>1</v>
      </c>
      <c r="L30" s="13">
        <v>1</v>
      </c>
      <c r="M30" s="13">
        <v>1</v>
      </c>
      <c r="N30" s="14" t="s">
        <v>918</v>
      </c>
      <c r="O30" s="14" t="s">
        <v>219</v>
      </c>
      <c r="P30" s="14" t="s">
        <v>220</v>
      </c>
      <c r="Q30" s="14" t="s">
        <v>212</v>
      </c>
      <c r="R30" s="14" t="s">
        <v>221</v>
      </c>
      <c r="S30" s="13">
        <v>4944</v>
      </c>
      <c r="T30" s="13">
        <v>0</v>
      </c>
      <c r="U30" s="13">
        <v>0</v>
      </c>
      <c r="V30" s="13">
        <v>0</v>
      </c>
      <c r="W30" s="13">
        <v>1600</v>
      </c>
      <c r="X30" s="13">
        <v>3344</v>
      </c>
      <c r="Y30" s="13">
        <v>4944</v>
      </c>
      <c r="Z30" s="13">
        <v>0</v>
      </c>
      <c r="AA30" s="13">
        <v>0</v>
      </c>
      <c r="AB30" s="13">
        <v>11</v>
      </c>
      <c r="AC30" s="1" t="str">
        <f t="shared" si="0"/>
        <v>freestand</v>
      </c>
      <c r="AD30" s="1">
        <f>IF(I30=0,CONTROL!H$13,IF(I30&lt;=CONTROL!F$12,CONTROL!H$12,IF(I30&lt;=CONTROL!F$11,CONTROL!H$11,IF(I30&lt;=CONTROL!F$10,CONTROL!H$10,CONTROL!H$9))))</f>
        <v>4805</v>
      </c>
      <c r="AE30" s="1">
        <f t="shared" si="1"/>
        <v>4944</v>
      </c>
      <c r="AF30" s="19">
        <f t="shared" si="2"/>
        <v>1</v>
      </c>
      <c r="AG30" s="19">
        <f t="shared" si="3"/>
        <v>1</v>
      </c>
      <c r="AI30" s="1" t="s">
        <v>34</v>
      </c>
      <c r="AJ30" s="19">
        <f t="shared" si="4"/>
        <v>2</v>
      </c>
      <c r="AK30" s="1">
        <f t="shared" si="5"/>
        <v>4118</v>
      </c>
    </row>
    <row r="31" spans="1:37" x14ac:dyDescent="0.25">
      <c r="A31" s="12" t="s">
        <v>161</v>
      </c>
      <c r="B31" s="13">
        <v>91</v>
      </c>
      <c r="C31" s="13">
        <v>-99</v>
      </c>
      <c r="D31" s="13">
        <v>123</v>
      </c>
      <c r="E31" s="14" t="s">
        <v>162</v>
      </c>
      <c r="F31" s="13">
        <v>157</v>
      </c>
      <c r="G31" s="14" t="s">
        <v>205</v>
      </c>
      <c r="H31" s="14" t="s">
        <v>16</v>
      </c>
      <c r="I31" s="13">
        <v>11</v>
      </c>
      <c r="J31" s="13">
        <v>4805</v>
      </c>
      <c r="K31" s="13">
        <v>1</v>
      </c>
      <c r="L31" s="16"/>
      <c r="M31" s="13">
        <v>1</v>
      </c>
      <c r="N31" s="14" t="s">
        <v>227</v>
      </c>
      <c r="O31" s="14" t="s">
        <v>228</v>
      </c>
      <c r="P31" s="14" t="s">
        <v>159</v>
      </c>
      <c r="Q31" s="14" t="s">
        <v>159</v>
      </c>
      <c r="R31" s="14" t="s">
        <v>159</v>
      </c>
      <c r="S31" s="13">
        <v>233</v>
      </c>
      <c r="T31" s="13">
        <v>24</v>
      </c>
      <c r="U31" s="13">
        <v>20</v>
      </c>
      <c r="V31" s="13">
        <v>44</v>
      </c>
      <c r="W31" s="13">
        <v>171</v>
      </c>
      <c r="X31" s="13">
        <v>18</v>
      </c>
      <c r="Y31" s="13">
        <v>189</v>
      </c>
      <c r="Z31" s="16"/>
      <c r="AA31" s="13">
        <v>0</v>
      </c>
      <c r="AB31" s="13">
        <v>11</v>
      </c>
      <c r="AC31" s="1" t="str">
        <f t="shared" si="0"/>
        <v>hospital</v>
      </c>
      <c r="AD31" s="1">
        <f>IF(I31=0,CONTROL!H$13,IF(I31&lt;=CONTROL!F$12,CONTROL!H$12,IF(I31&lt;=CONTROL!F$11,CONTROL!H$11,IF(I31&lt;=CONTROL!F$10,CONTROL!H$10,CONTROL!H$9))))</f>
        <v>4805</v>
      </c>
      <c r="AE31" s="1">
        <f t="shared" si="1"/>
        <v>233</v>
      </c>
      <c r="AF31" s="19">
        <f t="shared" si="2"/>
        <v>4.8491155046826225E-2</v>
      </c>
      <c r="AG31" s="19">
        <f t="shared" si="3"/>
        <v>1</v>
      </c>
      <c r="AI31" s="1" t="s">
        <v>35</v>
      </c>
      <c r="AJ31" s="19">
        <f t="shared" si="4"/>
        <v>1.5750993377483442</v>
      </c>
      <c r="AK31" s="1">
        <f t="shared" si="5"/>
        <v>3775</v>
      </c>
    </row>
    <row r="32" spans="1:37" x14ac:dyDescent="0.25">
      <c r="A32" s="12" t="s">
        <v>146</v>
      </c>
      <c r="B32" s="13">
        <v>67</v>
      </c>
      <c r="C32" s="13">
        <v>85</v>
      </c>
      <c r="D32" s="13">
        <v>121</v>
      </c>
      <c r="E32" s="14" t="s">
        <v>147</v>
      </c>
      <c r="F32" s="13">
        <v>157</v>
      </c>
      <c r="G32" s="14" t="s">
        <v>205</v>
      </c>
      <c r="H32" s="14" t="s">
        <v>16</v>
      </c>
      <c r="I32" s="13">
        <v>11</v>
      </c>
      <c r="J32" s="13">
        <v>4805</v>
      </c>
      <c r="K32" s="13">
        <v>1</v>
      </c>
      <c r="L32" s="13">
        <v>1</v>
      </c>
      <c r="M32" s="13">
        <v>1</v>
      </c>
      <c r="N32" s="14" t="s">
        <v>919</v>
      </c>
      <c r="O32" s="14" t="s">
        <v>210</v>
      </c>
      <c r="P32" s="14" t="s">
        <v>211</v>
      </c>
      <c r="Q32" s="14" t="s">
        <v>212</v>
      </c>
      <c r="R32" s="14" t="s">
        <v>213</v>
      </c>
      <c r="S32" s="13">
        <v>4846</v>
      </c>
      <c r="T32" s="13">
        <v>0</v>
      </c>
      <c r="U32" s="13">
        <v>0</v>
      </c>
      <c r="V32" s="13">
        <v>0</v>
      </c>
      <c r="W32" s="13">
        <v>2952</v>
      </c>
      <c r="X32" s="13">
        <v>1894</v>
      </c>
      <c r="Y32" s="13">
        <v>4846</v>
      </c>
      <c r="Z32" s="13">
        <v>0</v>
      </c>
      <c r="AA32" s="13">
        <v>0</v>
      </c>
      <c r="AB32" s="13">
        <v>11</v>
      </c>
      <c r="AC32" s="1" t="str">
        <f t="shared" si="0"/>
        <v>freestand</v>
      </c>
      <c r="AD32" s="1">
        <f>IF(I32=0,CONTROL!H$13,IF(I32&lt;=CONTROL!F$12,CONTROL!H$12,IF(I32&lt;=CONTROL!F$11,CONTROL!H$11,IF(I32&lt;=CONTROL!F$10,CONTROL!H$10,CONTROL!H$9))))</f>
        <v>4805</v>
      </c>
      <c r="AE32" s="1">
        <f t="shared" si="1"/>
        <v>4846</v>
      </c>
      <c r="AF32" s="19">
        <f t="shared" si="2"/>
        <v>1</v>
      </c>
      <c r="AG32" s="19">
        <f t="shared" si="3"/>
        <v>1</v>
      </c>
      <c r="AI32" s="1" t="s">
        <v>36</v>
      </c>
      <c r="AJ32" s="19">
        <f t="shared" si="4"/>
        <v>0.69580419580419584</v>
      </c>
      <c r="AK32" s="1">
        <f t="shared" si="5"/>
        <v>1716</v>
      </c>
    </row>
    <row r="33" spans="1:37" x14ac:dyDescent="0.25">
      <c r="A33" s="12" t="s">
        <v>161</v>
      </c>
      <c r="B33" s="13">
        <v>91</v>
      </c>
      <c r="C33" s="13">
        <v>-99</v>
      </c>
      <c r="D33" s="13">
        <v>387</v>
      </c>
      <c r="E33" s="14" t="s">
        <v>162</v>
      </c>
      <c r="F33" s="13">
        <v>157</v>
      </c>
      <c r="G33" s="14" t="s">
        <v>205</v>
      </c>
      <c r="H33" s="14" t="s">
        <v>16</v>
      </c>
      <c r="I33" s="13">
        <v>11</v>
      </c>
      <c r="J33" s="13">
        <v>4805</v>
      </c>
      <c r="K33" s="13">
        <v>1</v>
      </c>
      <c r="L33" s="16"/>
      <c r="M33" s="13">
        <v>1</v>
      </c>
      <c r="N33" s="14" t="s">
        <v>159</v>
      </c>
      <c r="O33" s="14" t="s">
        <v>215</v>
      </c>
      <c r="P33" s="14" t="s">
        <v>159</v>
      </c>
      <c r="Q33" s="14" t="s">
        <v>159</v>
      </c>
      <c r="R33" s="14" t="s">
        <v>159</v>
      </c>
      <c r="S33" s="13">
        <v>1285</v>
      </c>
      <c r="T33" s="13">
        <v>0</v>
      </c>
      <c r="U33" s="13">
        <v>0</v>
      </c>
      <c r="V33" s="13">
        <v>0</v>
      </c>
      <c r="W33" s="13">
        <v>647</v>
      </c>
      <c r="X33" s="13">
        <v>638</v>
      </c>
      <c r="Y33" s="13">
        <v>1285</v>
      </c>
      <c r="Z33" s="16"/>
      <c r="AA33" s="13">
        <v>0</v>
      </c>
      <c r="AB33" s="13">
        <v>11</v>
      </c>
      <c r="AC33" s="1" t="str">
        <f t="shared" si="0"/>
        <v>hospital</v>
      </c>
      <c r="AD33" s="1">
        <f>IF(I33=0,CONTROL!H$13,IF(I33&lt;=CONTROL!F$12,CONTROL!H$12,IF(I33&lt;=CONTROL!F$11,CONTROL!H$11,IF(I33&lt;=CONTROL!F$10,CONTROL!H$10,CONTROL!H$9))))</f>
        <v>4805</v>
      </c>
      <c r="AE33" s="1">
        <f t="shared" si="1"/>
        <v>1285</v>
      </c>
      <c r="AF33" s="19">
        <f t="shared" si="2"/>
        <v>0.26742976066597296</v>
      </c>
      <c r="AG33" s="19">
        <f t="shared" si="3"/>
        <v>1</v>
      </c>
      <c r="AI33" s="1" t="s">
        <v>37</v>
      </c>
      <c r="AJ33" s="19">
        <f t="shared" si="4"/>
        <v>16.398543184183143</v>
      </c>
      <c r="AK33" s="1">
        <f t="shared" si="5"/>
        <v>4805</v>
      </c>
    </row>
    <row r="34" spans="1:37" x14ac:dyDescent="0.25">
      <c r="A34" s="12" t="s">
        <v>146</v>
      </c>
      <c r="B34" s="13">
        <v>110</v>
      </c>
      <c r="C34" s="13">
        <v>129</v>
      </c>
      <c r="D34" s="13">
        <v>463</v>
      </c>
      <c r="E34" s="14" t="s">
        <v>147</v>
      </c>
      <c r="F34" s="13">
        <v>157</v>
      </c>
      <c r="G34" s="14" t="s">
        <v>205</v>
      </c>
      <c r="H34" s="14" t="s">
        <v>16</v>
      </c>
      <c r="I34" s="13">
        <v>11</v>
      </c>
      <c r="J34" s="13">
        <v>4805</v>
      </c>
      <c r="K34" s="13">
        <v>0.03</v>
      </c>
      <c r="L34" s="13">
        <v>2</v>
      </c>
      <c r="M34" s="13">
        <v>0</v>
      </c>
      <c r="N34" s="14" t="s">
        <v>900</v>
      </c>
      <c r="O34" s="14" t="s">
        <v>920</v>
      </c>
      <c r="P34" s="14" t="s">
        <v>915</v>
      </c>
      <c r="Q34" s="14" t="s">
        <v>212</v>
      </c>
      <c r="R34" s="14" t="s">
        <v>158</v>
      </c>
      <c r="S34" s="13">
        <v>165</v>
      </c>
      <c r="T34" s="13">
        <v>0</v>
      </c>
      <c r="U34" s="13">
        <v>0</v>
      </c>
      <c r="V34" s="13">
        <v>0</v>
      </c>
      <c r="W34" s="13">
        <v>0</v>
      </c>
      <c r="X34" s="13">
        <v>165</v>
      </c>
      <c r="Y34" s="13">
        <v>165</v>
      </c>
      <c r="Z34" s="13">
        <v>0</v>
      </c>
      <c r="AA34" s="13">
        <v>0</v>
      </c>
      <c r="AB34" s="13">
        <v>11</v>
      </c>
      <c r="AC34" s="1" t="str">
        <f t="shared" si="0"/>
        <v>mobile</v>
      </c>
      <c r="AD34" s="1">
        <f>IF(I34=0,CONTROL!H$13,IF(I34&lt;=CONTROL!F$12,CONTROL!H$12,IF(I34&lt;=CONTROL!F$11,CONTROL!H$11,IF(I34&lt;=CONTROL!F$10,CONTROL!H$10,CONTROL!H$9))))</f>
        <v>4805</v>
      </c>
      <c r="AE34" s="1">
        <f t="shared" si="1"/>
        <v>165</v>
      </c>
      <c r="AF34" s="19">
        <f t="shared" si="2"/>
        <v>3.4339229968782518E-2</v>
      </c>
      <c r="AG34" s="19">
        <f t="shared" si="3"/>
        <v>3.4339229968782518E-2</v>
      </c>
      <c r="AI34" s="1" t="s">
        <v>38</v>
      </c>
      <c r="AJ34" s="19">
        <f t="shared" si="4"/>
        <v>1</v>
      </c>
      <c r="AK34" s="1">
        <f t="shared" si="5"/>
        <v>3775</v>
      </c>
    </row>
    <row r="35" spans="1:37" x14ac:dyDescent="0.25">
      <c r="A35" s="12" t="s">
        <v>146</v>
      </c>
      <c r="B35" s="13">
        <v>183</v>
      </c>
      <c r="C35" s="13">
        <v>221</v>
      </c>
      <c r="D35" s="13">
        <v>527</v>
      </c>
      <c r="E35" s="14" t="s">
        <v>147</v>
      </c>
      <c r="F35" s="13">
        <v>157</v>
      </c>
      <c r="G35" s="14" t="s">
        <v>205</v>
      </c>
      <c r="H35" s="14" t="s">
        <v>16</v>
      </c>
      <c r="I35" s="13">
        <v>11</v>
      </c>
      <c r="J35" s="13">
        <v>4805</v>
      </c>
      <c r="K35" s="13">
        <v>1</v>
      </c>
      <c r="L35" s="13">
        <v>0</v>
      </c>
      <c r="M35" s="13">
        <v>1</v>
      </c>
      <c r="N35" s="14" t="s">
        <v>921</v>
      </c>
      <c r="O35" s="14" t="s">
        <v>922</v>
      </c>
      <c r="P35" s="14" t="s">
        <v>159</v>
      </c>
      <c r="Q35" s="14" t="s">
        <v>159</v>
      </c>
      <c r="R35" s="14" t="s">
        <v>922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11</v>
      </c>
      <c r="AC35" s="1" t="str">
        <f t="shared" si="0"/>
        <v>hospital</v>
      </c>
      <c r="AD35" s="1">
        <f>IF(I35=0,CONTROL!H$13,IF(I35&lt;=CONTROL!F$12,CONTROL!H$12,IF(I35&lt;=CONTROL!F$11,CONTROL!H$11,IF(I35&lt;=CONTROL!F$10,CONTROL!H$10,CONTROL!H$9))))</f>
        <v>4805</v>
      </c>
      <c r="AE35" s="1">
        <f t="shared" si="1"/>
        <v>0</v>
      </c>
      <c r="AF35" s="19">
        <f t="shared" si="2"/>
        <v>0</v>
      </c>
      <c r="AG35" s="19">
        <f t="shared" si="3"/>
        <v>1</v>
      </c>
      <c r="AI35" s="1" t="s">
        <v>39</v>
      </c>
      <c r="AJ35" s="19">
        <f t="shared" si="4"/>
        <v>20.482206035379811</v>
      </c>
      <c r="AK35" s="1">
        <f t="shared" si="5"/>
        <v>4805</v>
      </c>
    </row>
    <row r="36" spans="1:37" x14ac:dyDescent="0.25">
      <c r="A36" s="12" t="s">
        <v>146</v>
      </c>
      <c r="B36" s="13">
        <v>74</v>
      </c>
      <c r="C36" s="13">
        <v>91</v>
      </c>
      <c r="D36" s="13">
        <v>132</v>
      </c>
      <c r="E36" s="14" t="s">
        <v>147</v>
      </c>
      <c r="F36" s="13">
        <v>12</v>
      </c>
      <c r="G36" s="14" t="s">
        <v>17</v>
      </c>
      <c r="H36" s="14" t="s">
        <v>17</v>
      </c>
      <c r="I36" s="13">
        <v>2</v>
      </c>
      <c r="J36" s="13">
        <v>4118</v>
      </c>
      <c r="K36" s="13">
        <v>0.37</v>
      </c>
      <c r="L36" s="13">
        <v>2</v>
      </c>
      <c r="M36" s="13">
        <v>0</v>
      </c>
      <c r="N36" s="14" t="s">
        <v>923</v>
      </c>
      <c r="O36" s="14" t="s">
        <v>924</v>
      </c>
      <c r="P36" s="14" t="s">
        <v>231</v>
      </c>
      <c r="Q36" s="14" t="s">
        <v>232</v>
      </c>
      <c r="R36" s="14" t="s">
        <v>233</v>
      </c>
      <c r="S36" s="13">
        <v>1537</v>
      </c>
      <c r="T36" s="13">
        <v>0</v>
      </c>
      <c r="U36" s="13">
        <v>0</v>
      </c>
      <c r="V36" s="13">
        <v>0</v>
      </c>
      <c r="W36" s="13">
        <v>80</v>
      </c>
      <c r="X36" s="13">
        <v>1457</v>
      </c>
      <c r="Y36" s="13">
        <v>1537</v>
      </c>
      <c r="Z36" s="13">
        <v>0</v>
      </c>
      <c r="AA36" s="13">
        <v>0</v>
      </c>
      <c r="AB36" s="13">
        <v>12</v>
      </c>
      <c r="AC36" s="1" t="str">
        <f t="shared" si="0"/>
        <v>mobile</v>
      </c>
      <c r="AD36" s="1">
        <f>IF(I36=0,CONTROL!H$13,IF(I36&lt;=CONTROL!F$12,CONTROL!H$12,IF(I36&lt;=CONTROL!F$11,CONTROL!H$11,IF(I36&lt;=CONTROL!F$10,CONTROL!H$10,CONTROL!H$9))))</f>
        <v>4118</v>
      </c>
      <c r="AE36" s="1">
        <f t="shared" si="1"/>
        <v>1537</v>
      </c>
      <c r="AF36" s="19">
        <f t="shared" si="2"/>
        <v>0.37323943661971831</v>
      </c>
      <c r="AG36" s="19">
        <f t="shared" si="3"/>
        <v>0.37323943661971831</v>
      </c>
      <c r="AI36" s="1" t="s">
        <v>40</v>
      </c>
      <c r="AJ36" s="19">
        <f t="shared" si="4"/>
        <v>1</v>
      </c>
      <c r="AK36" s="1">
        <f t="shared" si="5"/>
        <v>3775</v>
      </c>
    </row>
    <row r="37" spans="1:37" x14ac:dyDescent="0.25">
      <c r="A37" s="12" t="s">
        <v>161</v>
      </c>
      <c r="B37" s="13">
        <v>84</v>
      </c>
      <c r="C37" s="13">
        <v>-99</v>
      </c>
      <c r="D37" s="13">
        <v>191</v>
      </c>
      <c r="E37" s="14" t="s">
        <v>162</v>
      </c>
      <c r="F37" s="13">
        <v>12</v>
      </c>
      <c r="G37" s="14" t="s">
        <v>17</v>
      </c>
      <c r="H37" s="14" t="s">
        <v>17</v>
      </c>
      <c r="I37" s="13">
        <v>2</v>
      </c>
      <c r="J37" s="13">
        <v>4118</v>
      </c>
      <c r="K37" s="13">
        <v>1</v>
      </c>
      <c r="L37" s="16"/>
      <c r="M37" s="13">
        <v>1</v>
      </c>
      <c r="N37" s="14" t="s">
        <v>234</v>
      </c>
      <c r="O37" s="14" t="s">
        <v>235</v>
      </c>
      <c r="P37" s="14" t="s">
        <v>159</v>
      </c>
      <c r="Q37" s="14" t="s">
        <v>159</v>
      </c>
      <c r="R37" s="14" t="s">
        <v>159</v>
      </c>
      <c r="S37" s="13">
        <v>3191</v>
      </c>
      <c r="T37" s="13">
        <v>246</v>
      </c>
      <c r="U37" s="13">
        <v>782</v>
      </c>
      <c r="V37" s="13">
        <v>1028</v>
      </c>
      <c r="W37" s="13">
        <v>794</v>
      </c>
      <c r="X37" s="13">
        <v>1369</v>
      </c>
      <c r="Y37" s="13">
        <v>2163</v>
      </c>
      <c r="Z37" s="16"/>
      <c r="AA37" s="13">
        <v>0</v>
      </c>
      <c r="AB37" s="13">
        <v>12</v>
      </c>
      <c r="AC37" s="1" t="str">
        <f t="shared" si="0"/>
        <v>hospital</v>
      </c>
      <c r="AD37" s="1">
        <f>IF(I37=0,CONTROL!H$13,IF(I37&lt;=CONTROL!F$12,CONTROL!H$12,IF(I37&lt;=CONTROL!F$11,CONTROL!H$11,IF(I37&lt;=CONTROL!F$10,CONTROL!H$10,CONTROL!H$9))))</f>
        <v>4118</v>
      </c>
      <c r="AE37" s="1">
        <f t="shared" si="1"/>
        <v>3191</v>
      </c>
      <c r="AF37" s="19">
        <f t="shared" si="2"/>
        <v>0.77489072365225842</v>
      </c>
      <c r="AG37" s="19">
        <f t="shared" si="3"/>
        <v>1</v>
      </c>
      <c r="AI37" s="1" t="s">
        <v>41</v>
      </c>
      <c r="AJ37" s="19">
        <f t="shared" si="4"/>
        <v>6.2436127297176158</v>
      </c>
      <c r="AK37" s="1">
        <f t="shared" si="5"/>
        <v>4462</v>
      </c>
    </row>
    <row r="38" spans="1:37" x14ac:dyDescent="0.25">
      <c r="A38" s="12" t="s">
        <v>146</v>
      </c>
      <c r="B38" s="13">
        <v>1</v>
      </c>
      <c r="C38" s="13">
        <v>1</v>
      </c>
      <c r="D38" s="13">
        <v>1</v>
      </c>
      <c r="E38" s="14" t="s">
        <v>147</v>
      </c>
      <c r="F38" s="13">
        <v>12</v>
      </c>
      <c r="G38" s="14" t="s">
        <v>17</v>
      </c>
      <c r="H38" s="14" t="s">
        <v>17</v>
      </c>
      <c r="I38" s="13">
        <v>2</v>
      </c>
      <c r="J38" s="13">
        <v>4118</v>
      </c>
      <c r="K38" s="13">
        <v>0.46</v>
      </c>
      <c r="L38" s="13">
        <v>2</v>
      </c>
      <c r="M38" s="13">
        <v>0</v>
      </c>
      <c r="N38" s="14" t="s">
        <v>925</v>
      </c>
      <c r="O38" s="14" t="s">
        <v>926</v>
      </c>
      <c r="P38" s="14" t="s">
        <v>239</v>
      </c>
      <c r="Q38" s="14" t="s">
        <v>240</v>
      </c>
      <c r="R38" s="14" t="s">
        <v>241</v>
      </c>
      <c r="S38" s="13">
        <v>1895</v>
      </c>
      <c r="T38" s="13">
        <v>0</v>
      </c>
      <c r="U38" s="13">
        <v>0</v>
      </c>
      <c r="V38" s="13">
        <v>0</v>
      </c>
      <c r="W38" s="13">
        <v>479</v>
      </c>
      <c r="X38" s="13">
        <v>1416</v>
      </c>
      <c r="Y38" s="13">
        <v>1895</v>
      </c>
      <c r="Z38" s="13">
        <v>0</v>
      </c>
      <c r="AA38" s="13">
        <v>0</v>
      </c>
      <c r="AB38" s="13">
        <v>12</v>
      </c>
      <c r="AC38" s="1" t="str">
        <f t="shared" si="0"/>
        <v>mobile</v>
      </c>
      <c r="AD38" s="1">
        <f>IF(I38=0,CONTROL!H$13,IF(I38&lt;=CONTROL!F$12,CONTROL!H$12,IF(I38&lt;=CONTROL!F$11,CONTROL!H$11,IF(I38&lt;=CONTROL!F$10,CONTROL!H$10,CONTROL!H$9))))</f>
        <v>4118</v>
      </c>
      <c r="AE38" s="1">
        <f t="shared" si="1"/>
        <v>1895</v>
      </c>
      <c r="AF38" s="19">
        <f t="shared" si="2"/>
        <v>0.4601748421563866</v>
      </c>
      <c r="AG38" s="19">
        <f t="shared" si="3"/>
        <v>0.4601748421563866</v>
      </c>
      <c r="AI38" s="1" t="s">
        <v>42</v>
      </c>
      <c r="AJ38" s="19">
        <f t="shared" si="4"/>
        <v>0</v>
      </c>
      <c r="AK38" s="17">
        <f>AD$10</f>
        <v>1716</v>
      </c>
    </row>
    <row r="39" spans="1:37" x14ac:dyDescent="0.25">
      <c r="A39" s="12" t="s">
        <v>161</v>
      </c>
      <c r="B39" s="13">
        <v>84</v>
      </c>
      <c r="C39" s="13">
        <v>-99</v>
      </c>
      <c r="D39" s="13">
        <v>190</v>
      </c>
      <c r="E39" s="14" t="s">
        <v>162</v>
      </c>
      <c r="F39" s="13">
        <v>12</v>
      </c>
      <c r="G39" s="14" t="s">
        <v>17</v>
      </c>
      <c r="H39" s="14" t="s">
        <v>17</v>
      </c>
      <c r="I39" s="13">
        <v>2</v>
      </c>
      <c r="J39" s="13">
        <v>4118</v>
      </c>
      <c r="K39" s="13">
        <v>1</v>
      </c>
      <c r="L39" s="16"/>
      <c r="M39" s="13">
        <v>1</v>
      </c>
      <c r="N39" s="14" t="s">
        <v>159</v>
      </c>
      <c r="O39" s="14" t="s">
        <v>236</v>
      </c>
      <c r="P39" s="14" t="s">
        <v>159</v>
      </c>
      <c r="Q39" s="14" t="s">
        <v>159</v>
      </c>
      <c r="R39" s="14" t="s">
        <v>159</v>
      </c>
      <c r="S39" s="13">
        <v>1050</v>
      </c>
      <c r="T39" s="13">
        <v>0</v>
      </c>
      <c r="U39" s="13">
        <v>0</v>
      </c>
      <c r="V39" s="13">
        <v>0</v>
      </c>
      <c r="W39" s="13">
        <v>361</v>
      </c>
      <c r="X39" s="13">
        <v>689</v>
      </c>
      <c r="Y39" s="13">
        <v>1050</v>
      </c>
      <c r="Z39" s="16"/>
      <c r="AA39" s="13">
        <v>0</v>
      </c>
      <c r="AB39" s="13">
        <v>12</v>
      </c>
      <c r="AC39" s="1" t="str">
        <f t="shared" si="0"/>
        <v>hospital</v>
      </c>
      <c r="AD39" s="1">
        <f>IF(I39=0,CONTROL!H$13,IF(I39&lt;=CONTROL!F$12,CONTROL!H$12,IF(I39&lt;=CONTROL!F$11,CONTROL!H$11,IF(I39&lt;=CONTROL!F$10,CONTROL!H$10,CONTROL!H$9))))</f>
        <v>4118</v>
      </c>
      <c r="AE39" s="1">
        <f t="shared" si="1"/>
        <v>1050</v>
      </c>
      <c r="AF39" s="19">
        <f t="shared" si="2"/>
        <v>0.25497814473045166</v>
      </c>
      <c r="AG39" s="19">
        <f t="shared" si="3"/>
        <v>1</v>
      </c>
      <c r="AI39" s="1" t="s">
        <v>43</v>
      </c>
      <c r="AJ39" s="19">
        <f t="shared" si="4"/>
        <v>0</v>
      </c>
      <c r="AK39" s="17">
        <f>AD$10</f>
        <v>1716</v>
      </c>
    </row>
    <row r="40" spans="1:37" x14ac:dyDescent="0.25">
      <c r="A40" s="12" t="s">
        <v>161</v>
      </c>
      <c r="B40" s="13">
        <v>21</v>
      </c>
      <c r="C40" s="13">
        <v>-99</v>
      </c>
      <c r="D40" s="13">
        <v>15</v>
      </c>
      <c r="E40" s="14" t="s">
        <v>162</v>
      </c>
      <c r="F40" s="13">
        <v>13</v>
      </c>
      <c r="G40" s="14" t="s">
        <v>18</v>
      </c>
      <c r="H40" s="14" t="s">
        <v>18</v>
      </c>
      <c r="I40" s="13">
        <v>7</v>
      </c>
      <c r="J40" s="13">
        <v>4805</v>
      </c>
      <c r="K40" s="13">
        <v>2</v>
      </c>
      <c r="L40" s="16"/>
      <c r="M40" s="13">
        <v>2</v>
      </c>
      <c r="N40" s="14" t="s">
        <v>250</v>
      </c>
      <c r="O40" s="14" t="s">
        <v>251</v>
      </c>
      <c r="P40" s="14" t="s">
        <v>159</v>
      </c>
      <c r="Q40" s="14" t="s">
        <v>159</v>
      </c>
      <c r="R40" s="14" t="s">
        <v>159</v>
      </c>
      <c r="S40" s="13">
        <v>8752</v>
      </c>
      <c r="T40" s="13">
        <v>1659</v>
      </c>
      <c r="U40" s="13">
        <v>3331</v>
      </c>
      <c r="V40" s="13">
        <v>4990</v>
      </c>
      <c r="W40" s="13">
        <v>1846</v>
      </c>
      <c r="X40" s="13">
        <v>1916</v>
      </c>
      <c r="Y40" s="13">
        <v>3762</v>
      </c>
      <c r="Z40" s="16"/>
      <c r="AA40" s="13">
        <v>0</v>
      </c>
      <c r="AB40" s="13">
        <v>13</v>
      </c>
      <c r="AC40" s="1" t="str">
        <f t="shared" si="0"/>
        <v>hospital</v>
      </c>
      <c r="AD40" s="1">
        <f>IF(I40=0,CONTROL!H$13,IF(I40&lt;=CONTROL!F$12,CONTROL!H$12,IF(I40&lt;=CONTROL!F$11,CONTROL!H$11,IF(I40&lt;=CONTROL!F$10,CONTROL!H$10,CONTROL!H$9))))</f>
        <v>4805</v>
      </c>
      <c r="AE40" s="1">
        <f t="shared" si="1"/>
        <v>8752</v>
      </c>
      <c r="AF40" s="19">
        <f t="shared" si="2"/>
        <v>1</v>
      </c>
      <c r="AG40" s="19">
        <f t="shared" si="3"/>
        <v>2</v>
      </c>
      <c r="AI40" s="1" t="s">
        <v>44</v>
      </c>
      <c r="AJ40" s="19">
        <f t="shared" si="4"/>
        <v>1.1822516556291391</v>
      </c>
      <c r="AK40" s="1">
        <f t="shared" si="5"/>
        <v>3775</v>
      </c>
    </row>
    <row r="41" spans="1:37" x14ac:dyDescent="0.25">
      <c r="A41" s="12" t="s">
        <v>161</v>
      </c>
      <c r="B41" s="13">
        <v>21</v>
      </c>
      <c r="C41" s="13">
        <v>-99</v>
      </c>
      <c r="D41" s="13">
        <v>225</v>
      </c>
      <c r="E41" s="14" t="s">
        <v>162</v>
      </c>
      <c r="F41" s="13">
        <v>13</v>
      </c>
      <c r="G41" s="14" t="s">
        <v>18</v>
      </c>
      <c r="H41" s="14" t="s">
        <v>18</v>
      </c>
      <c r="I41" s="13">
        <v>7</v>
      </c>
      <c r="J41" s="13">
        <v>4805</v>
      </c>
      <c r="K41" s="13">
        <v>2</v>
      </c>
      <c r="L41" s="16"/>
      <c r="M41" s="13">
        <v>2</v>
      </c>
      <c r="N41" s="14" t="s">
        <v>159</v>
      </c>
      <c r="O41" s="14" t="s">
        <v>246</v>
      </c>
      <c r="P41" s="14" t="s">
        <v>159</v>
      </c>
      <c r="Q41" s="14" t="s">
        <v>159</v>
      </c>
      <c r="R41" s="14" t="s">
        <v>159</v>
      </c>
      <c r="S41" s="13">
        <v>6167</v>
      </c>
      <c r="T41" s="13">
        <v>0</v>
      </c>
      <c r="U41" s="13">
        <v>0</v>
      </c>
      <c r="V41" s="13">
        <v>0</v>
      </c>
      <c r="W41" s="13">
        <v>2700</v>
      </c>
      <c r="X41" s="13">
        <v>3467</v>
      </c>
      <c r="Y41" s="13">
        <v>6167</v>
      </c>
      <c r="Z41" s="16"/>
      <c r="AA41" s="13">
        <v>0</v>
      </c>
      <c r="AB41" s="13">
        <v>13</v>
      </c>
      <c r="AC41" s="1" t="str">
        <f t="shared" si="0"/>
        <v>hospital</v>
      </c>
      <c r="AD41" s="1">
        <f>IF(I41=0,CONTROL!H$13,IF(I41&lt;=CONTROL!F$12,CONTROL!H$12,IF(I41&lt;=CONTROL!F$11,CONTROL!H$11,IF(I41&lt;=CONTROL!F$10,CONTROL!H$10,CONTROL!H$9))))</f>
        <v>4805</v>
      </c>
      <c r="AE41" s="1">
        <f t="shared" si="1"/>
        <v>6167</v>
      </c>
      <c r="AF41" s="19">
        <f t="shared" si="2"/>
        <v>1</v>
      </c>
      <c r="AG41" s="19">
        <f t="shared" si="3"/>
        <v>2</v>
      </c>
      <c r="AI41" s="1" t="s">
        <v>45</v>
      </c>
      <c r="AJ41" s="19">
        <f t="shared" si="4"/>
        <v>0</v>
      </c>
      <c r="AK41" s="17">
        <f>AD$10</f>
        <v>1716</v>
      </c>
    </row>
    <row r="42" spans="1:37" x14ac:dyDescent="0.25">
      <c r="A42" s="12" t="s">
        <v>146</v>
      </c>
      <c r="B42" s="13">
        <v>33</v>
      </c>
      <c r="C42" s="13">
        <v>49</v>
      </c>
      <c r="D42" s="13">
        <v>86</v>
      </c>
      <c r="E42" s="14" t="s">
        <v>147</v>
      </c>
      <c r="F42" s="13">
        <v>13</v>
      </c>
      <c r="G42" s="14" t="s">
        <v>18</v>
      </c>
      <c r="H42" s="14" t="s">
        <v>18</v>
      </c>
      <c r="I42" s="13">
        <v>7</v>
      </c>
      <c r="J42" s="13">
        <v>4805</v>
      </c>
      <c r="K42" s="13">
        <v>1</v>
      </c>
      <c r="L42" s="13">
        <v>1</v>
      </c>
      <c r="M42" s="13">
        <v>1</v>
      </c>
      <c r="N42" s="14" t="s">
        <v>927</v>
      </c>
      <c r="O42" s="14" t="s">
        <v>253</v>
      </c>
      <c r="P42" s="14" t="s">
        <v>254</v>
      </c>
      <c r="Q42" s="14" t="s">
        <v>255</v>
      </c>
      <c r="R42" s="14" t="s">
        <v>256</v>
      </c>
      <c r="S42" s="13">
        <v>1512</v>
      </c>
      <c r="T42" s="13">
        <v>0</v>
      </c>
      <c r="U42" s="13">
        <v>0</v>
      </c>
      <c r="V42" s="13">
        <v>0</v>
      </c>
      <c r="W42" s="13">
        <v>308</v>
      </c>
      <c r="X42" s="13">
        <v>1204</v>
      </c>
      <c r="Y42" s="13">
        <v>1512</v>
      </c>
      <c r="Z42" s="13">
        <v>0</v>
      </c>
      <c r="AA42" s="13">
        <v>0</v>
      </c>
      <c r="AB42" s="13">
        <v>13</v>
      </c>
      <c r="AC42" s="1" t="str">
        <f t="shared" si="0"/>
        <v>freestand</v>
      </c>
      <c r="AD42" s="1">
        <f>IF(I42=0,CONTROL!H$13,IF(I42&lt;=CONTROL!F$12,CONTROL!H$12,IF(I42&lt;=CONTROL!F$11,CONTROL!H$11,IF(I42&lt;=CONTROL!F$10,CONTROL!H$10,CONTROL!H$9))))</f>
        <v>4805</v>
      </c>
      <c r="AE42" s="1">
        <f t="shared" si="1"/>
        <v>1512</v>
      </c>
      <c r="AF42" s="19">
        <f t="shared" si="2"/>
        <v>0.31467221644120708</v>
      </c>
      <c r="AG42" s="19">
        <f t="shared" si="3"/>
        <v>1</v>
      </c>
      <c r="AI42" s="1" t="s">
        <v>46</v>
      </c>
      <c r="AJ42" s="19">
        <f t="shared" si="4"/>
        <v>14.673257023933402</v>
      </c>
      <c r="AK42" s="1">
        <f t="shared" si="5"/>
        <v>4805</v>
      </c>
    </row>
    <row r="43" spans="1:37" x14ac:dyDescent="0.25">
      <c r="A43" s="12" t="s">
        <v>161</v>
      </c>
      <c r="B43" s="13">
        <v>21</v>
      </c>
      <c r="C43" s="13">
        <v>-99</v>
      </c>
      <c r="D43" s="13">
        <v>226</v>
      </c>
      <c r="E43" s="14" t="s">
        <v>162</v>
      </c>
      <c r="F43" s="13">
        <v>13</v>
      </c>
      <c r="G43" s="14" t="s">
        <v>18</v>
      </c>
      <c r="H43" s="14" t="s">
        <v>18</v>
      </c>
      <c r="I43" s="13">
        <v>7</v>
      </c>
      <c r="J43" s="13">
        <v>4805</v>
      </c>
      <c r="K43" s="13">
        <v>1</v>
      </c>
      <c r="L43" s="16"/>
      <c r="M43" s="13">
        <v>1</v>
      </c>
      <c r="N43" s="14" t="s">
        <v>159</v>
      </c>
      <c r="O43" s="14" t="s">
        <v>242</v>
      </c>
      <c r="P43" s="14" t="s">
        <v>159</v>
      </c>
      <c r="Q43" s="14" t="s">
        <v>159</v>
      </c>
      <c r="R43" s="14" t="s">
        <v>159</v>
      </c>
      <c r="S43" s="13">
        <v>729</v>
      </c>
      <c r="T43" s="13">
        <v>0</v>
      </c>
      <c r="U43" s="13">
        <v>0</v>
      </c>
      <c r="V43" s="13">
        <v>0</v>
      </c>
      <c r="W43" s="13">
        <v>245</v>
      </c>
      <c r="X43" s="13">
        <v>484</v>
      </c>
      <c r="Y43" s="13">
        <v>729</v>
      </c>
      <c r="Z43" s="16"/>
      <c r="AA43" s="13">
        <v>0</v>
      </c>
      <c r="AB43" s="13">
        <v>13</v>
      </c>
      <c r="AC43" s="1" t="str">
        <f t="shared" si="0"/>
        <v>hospital</v>
      </c>
      <c r="AD43" s="1">
        <f>IF(I43=0,CONTROL!H$13,IF(I43&lt;=CONTROL!F$12,CONTROL!H$12,IF(I43&lt;=CONTROL!F$11,CONTROL!H$11,IF(I43&lt;=CONTROL!F$10,CONTROL!H$10,CONTROL!H$9))))</f>
        <v>4805</v>
      </c>
      <c r="AE43" s="1">
        <f t="shared" si="1"/>
        <v>729</v>
      </c>
      <c r="AF43" s="19">
        <f t="shared" si="2"/>
        <v>0.15171696149843913</v>
      </c>
      <c r="AG43" s="19">
        <f t="shared" si="3"/>
        <v>1</v>
      </c>
      <c r="AI43" s="1" t="s">
        <v>47</v>
      </c>
      <c r="AJ43" s="19">
        <f t="shared" si="4"/>
        <v>1</v>
      </c>
      <c r="AK43" s="1">
        <f t="shared" si="5"/>
        <v>3775</v>
      </c>
    </row>
    <row r="44" spans="1:37" x14ac:dyDescent="0.25">
      <c r="A44" s="12" t="s">
        <v>146</v>
      </c>
      <c r="B44" s="13">
        <v>140</v>
      </c>
      <c r="C44" s="13">
        <v>165</v>
      </c>
      <c r="D44" s="13">
        <v>383</v>
      </c>
      <c r="E44" s="14" t="s">
        <v>147</v>
      </c>
      <c r="F44" s="13">
        <v>13</v>
      </c>
      <c r="G44" s="14" t="s">
        <v>18</v>
      </c>
      <c r="H44" s="14" t="s">
        <v>18</v>
      </c>
      <c r="I44" s="13">
        <v>7</v>
      </c>
      <c r="J44" s="13">
        <v>4805</v>
      </c>
      <c r="K44" s="13">
        <v>1</v>
      </c>
      <c r="L44" s="13">
        <v>1</v>
      </c>
      <c r="M44" s="13">
        <v>1</v>
      </c>
      <c r="N44" s="14" t="s">
        <v>928</v>
      </c>
      <c r="O44" s="14" t="s">
        <v>248</v>
      </c>
      <c r="P44" s="14" t="s">
        <v>249</v>
      </c>
      <c r="Q44" s="14" t="s">
        <v>245</v>
      </c>
      <c r="R44" s="14" t="s">
        <v>929</v>
      </c>
      <c r="S44" s="13">
        <v>1700</v>
      </c>
      <c r="T44" s="13">
        <v>0</v>
      </c>
      <c r="U44" s="13">
        <v>0</v>
      </c>
      <c r="V44" s="13">
        <v>0</v>
      </c>
      <c r="W44" s="13">
        <v>355</v>
      </c>
      <c r="X44" s="13">
        <v>1345</v>
      </c>
      <c r="Y44" s="13">
        <v>1700</v>
      </c>
      <c r="Z44" s="13">
        <v>0</v>
      </c>
      <c r="AA44" s="13">
        <v>0</v>
      </c>
      <c r="AB44" s="13">
        <v>13</v>
      </c>
      <c r="AC44" s="1" t="str">
        <f t="shared" si="0"/>
        <v>freestand</v>
      </c>
      <c r="AD44" s="1">
        <f>IF(I44=0,CONTROL!H$13,IF(I44&lt;=CONTROL!F$12,CONTROL!H$12,IF(I44&lt;=CONTROL!F$11,CONTROL!H$11,IF(I44&lt;=CONTROL!F$10,CONTROL!H$10,CONTROL!H$9))))</f>
        <v>4805</v>
      </c>
      <c r="AE44" s="1">
        <f t="shared" si="1"/>
        <v>1700</v>
      </c>
      <c r="AF44" s="19">
        <f t="shared" si="2"/>
        <v>0.35379812695109258</v>
      </c>
      <c r="AG44" s="19">
        <f t="shared" si="3"/>
        <v>1</v>
      </c>
      <c r="AI44" s="1" t="s">
        <v>48</v>
      </c>
      <c r="AJ44" s="19">
        <f t="shared" si="4"/>
        <v>2.2076250607090819</v>
      </c>
      <c r="AK44" s="1">
        <f t="shared" si="5"/>
        <v>4118</v>
      </c>
    </row>
    <row r="45" spans="1:37" x14ac:dyDescent="0.25">
      <c r="A45" s="12" t="s">
        <v>146</v>
      </c>
      <c r="B45" s="13">
        <v>109</v>
      </c>
      <c r="C45" s="13">
        <v>128</v>
      </c>
      <c r="D45" s="13">
        <v>228</v>
      </c>
      <c r="E45" s="14" t="s">
        <v>147</v>
      </c>
      <c r="F45" s="13">
        <v>13</v>
      </c>
      <c r="G45" s="14" t="s">
        <v>18</v>
      </c>
      <c r="H45" s="14" t="s">
        <v>18</v>
      </c>
      <c r="I45" s="13">
        <v>7</v>
      </c>
      <c r="J45" s="13">
        <v>4805</v>
      </c>
      <c r="K45" s="13">
        <v>0.23</v>
      </c>
      <c r="L45" s="13">
        <v>2</v>
      </c>
      <c r="M45" s="13">
        <v>0</v>
      </c>
      <c r="N45" s="14" t="s">
        <v>900</v>
      </c>
      <c r="O45" s="14" t="s">
        <v>930</v>
      </c>
      <c r="P45" s="14" t="s">
        <v>244</v>
      </c>
      <c r="Q45" s="14" t="s">
        <v>245</v>
      </c>
      <c r="R45" s="14" t="s">
        <v>158</v>
      </c>
      <c r="S45" s="13">
        <v>1089</v>
      </c>
      <c r="T45" s="13">
        <v>0</v>
      </c>
      <c r="U45" s="13">
        <v>0</v>
      </c>
      <c r="V45" s="13">
        <v>0</v>
      </c>
      <c r="W45" s="13">
        <v>130</v>
      </c>
      <c r="X45" s="13">
        <v>959</v>
      </c>
      <c r="Y45" s="13">
        <v>1089</v>
      </c>
      <c r="Z45" s="13">
        <v>0</v>
      </c>
      <c r="AA45" s="13">
        <v>0</v>
      </c>
      <c r="AB45" s="13">
        <v>13</v>
      </c>
      <c r="AC45" s="1" t="str">
        <f t="shared" si="0"/>
        <v>mobile</v>
      </c>
      <c r="AD45" s="1">
        <f>IF(I45=0,CONTROL!H$13,IF(I45&lt;=CONTROL!F$12,CONTROL!H$12,IF(I45&lt;=CONTROL!F$11,CONTROL!H$11,IF(I45&lt;=CONTROL!F$10,CONTROL!H$10,CONTROL!H$9))))</f>
        <v>4805</v>
      </c>
      <c r="AE45" s="1">
        <f t="shared" si="1"/>
        <v>1089</v>
      </c>
      <c r="AF45" s="19">
        <f t="shared" si="2"/>
        <v>0.22663891779396461</v>
      </c>
      <c r="AG45" s="19">
        <f t="shared" si="3"/>
        <v>0.22663891779396461</v>
      </c>
      <c r="AI45" s="1" t="s">
        <v>49</v>
      </c>
      <c r="AJ45" s="19">
        <f t="shared" si="4"/>
        <v>2</v>
      </c>
      <c r="AK45" s="1">
        <f t="shared" si="5"/>
        <v>4118</v>
      </c>
    </row>
    <row r="46" spans="1:37" x14ac:dyDescent="0.25">
      <c r="A46" s="12" t="s">
        <v>146</v>
      </c>
      <c r="B46" s="13">
        <v>102</v>
      </c>
      <c r="C46" s="13">
        <v>121</v>
      </c>
      <c r="D46" s="13">
        <v>205</v>
      </c>
      <c r="E46" s="14" t="s">
        <v>147</v>
      </c>
      <c r="F46" s="13">
        <v>13</v>
      </c>
      <c r="G46" s="14" t="s">
        <v>18</v>
      </c>
      <c r="H46" s="14" t="s">
        <v>18</v>
      </c>
      <c r="I46" s="13">
        <v>7</v>
      </c>
      <c r="J46" s="13">
        <v>4805</v>
      </c>
      <c r="K46" s="13">
        <v>0.4</v>
      </c>
      <c r="L46" s="13">
        <v>2</v>
      </c>
      <c r="M46" s="13">
        <v>0</v>
      </c>
      <c r="N46" s="14" t="s">
        <v>900</v>
      </c>
      <c r="O46" s="14" t="s">
        <v>261</v>
      </c>
      <c r="P46" s="14" t="s">
        <v>262</v>
      </c>
      <c r="Q46" s="14" t="s">
        <v>245</v>
      </c>
      <c r="R46" s="14" t="s">
        <v>155</v>
      </c>
      <c r="S46" s="13">
        <v>1924</v>
      </c>
      <c r="T46" s="13">
        <v>0</v>
      </c>
      <c r="U46" s="13">
        <v>0</v>
      </c>
      <c r="V46" s="13">
        <v>0</v>
      </c>
      <c r="W46" s="13">
        <v>134</v>
      </c>
      <c r="X46" s="13">
        <v>1790</v>
      </c>
      <c r="Y46" s="13">
        <v>1924</v>
      </c>
      <c r="Z46" s="13">
        <v>0</v>
      </c>
      <c r="AA46" s="13">
        <v>0</v>
      </c>
      <c r="AB46" s="13">
        <v>13</v>
      </c>
      <c r="AC46" s="1" t="str">
        <f t="shared" si="0"/>
        <v>mobile</v>
      </c>
      <c r="AD46" s="1">
        <f>IF(I46=0,CONTROL!H$13,IF(I46&lt;=CONTROL!F$12,CONTROL!H$12,IF(I46&lt;=CONTROL!F$11,CONTROL!H$11,IF(I46&lt;=CONTROL!F$10,CONTROL!H$10,CONTROL!H$9))))</f>
        <v>4805</v>
      </c>
      <c r="AE46" s="1">
        <f t="shared" si="1"/>
        <v>1924</v>
      </c>
      <c r="AF46" s="19">
        <f t="shared" si="2"/>
        <v>0.4004162330905307</v>
      </c>
      <c r="AG46" s="19">
        <f t="shared" si="3"/>
        <v>0.4004162330905307</v>
      </c>
      <c r="AI46" s="1" t="s">
        <v>50</v>
      </c>
      <c r="AJ46" s="19">
        <f t="shared" si="4"/>
        <v>3</v>
      </c>
      <c r="AK46" s="1">
        <f t="shared" si="5"/>
        <v>4462</v>
      </c>
    </row>
    <row r="47" spans="1:37" x14ac:dyDescent="0.25">
      <c r="A47" s="12" t="s">
        <v>146</v>
      </c>
      <c r="B47" s="13">
        <v>74</v>
      </c>
      <c r="C47" s="13">
        <v>91</v>
      </c>
      <c r="D47" s="13">
        <v>131</v>
      </c>
      <c r="E47" s="14" t="s">
        <v>147</v>
      </c>
      <c r="F47" s="13">
        <v>14</v>
      </c>
      <c r="G47" s="14" t="s">
        <v>19</v>
      </c>
      <c r="H47" s="14" t="s">
        <v>19</v>
      </c>
      <c r="I47" s="13">
        <v>1</v>
      </c>
      <c r="J47" s="13">
        <v>3775</v>
      </c>
      <c r="K47" s="13">
        <v>0.36</v>
      </c>
      <c r="L47" s="13">
        <v>2</v>
      </c>
      <c r="M47" s="13">
        <v>0</v>
      </c>
      <c r="N47" s="14" t="s">
        <v>923</v>
      </c>
      <c r="O47" s="14" t="s">
        <v>931</v>
      </c>
      <c r="P47" s="14" t="s">
        <v>267</v>
      </c>
      <c r="Q47" s="14" t="s">
        <v>59</v>
      </c>
      <c r="R47" s="14" t="s">
        <v>233</v>
      </c>
      <c r="S47" s="13">
        <v>1377</v>
      </c>
      <c r="T47" s="13">
        <v>0</v>
      </c>
      <c r="U47" s="13">
        <v>0</v>
      </c>
      <c r="V47" s="13">
        <v>0</v>
      </c>
      <c r="W47" s="13">
        <v>98</v>
      </c>
      <c r="X47" s="13">
        <v>1279</v>
      </c>
      <c r="Y47" s="13">
        <v>1377</v>
      </c>
      <c r="Z47" s="13">
        <v>0</v>
      </c>
      <c r="AA47" s="13">
        <v>0</v>
      </c>
      <c r="AB47" s="13">
        <v>14</v>
      </c>
      <c r="AC47" s="1" t="str">
        <f t="shared" si="0"/>
        <v>mobile</v>
      </c>
      <c r="AD47" s="1">
        <f>IF(I47=0,CONTROL!H$13,IF(I47&lt;=CONTROL!F$12,CONTROL!H$12,IF(I47&lt;=CONTROL!F$11,CONTROL!H$11,IF(I47&lt;=CONTROL!F$10,CONTROL!H$10,CONTROL!H$9))))</f>
        <v>3775</v>
      </c>
      <c r="AE47" s="1">
        <f t="shared" si="1"/>
        <v>1377</v>
      </c>
      <c r="AF47" s="19">
        <f t="shared" si="2"/>
        <v>0.36476821192052983</v>
      </c>
      <c r="AG47" s="19">
        <f t="shared" si="3"/>
        <v>0.36476821192052983</v>
      </c>
      <c r="AI47" s="1" t="s">
        <v>51</v>
      </c>
      <c r="AJ47" s="19">
        <f t="shared" si="4"/>
        <v>1</v>
      </c>
      <c r="AK47" s="1">
        <f t="shared" si="5"/>
        <v>3775</v>
      </c>
    </row>
    <row r="48" spans="1:37" x14ac:dyDescent="0.25">
      <c r="A48" s="12" t="s">
        <v>161</v>
      </c>
      <c r="B48" s="13">
        <v>9</v>
      </c>
      <c r="C48" s="13">
        <v>-99</v>
      </c>
      <c r="D48" s="13">
        <v>305</v>
      </c>
      <c r="E48" s="14" t="s">
        <v>162</v>
      </c>
      <c r="F48" s="13">
        <v>14</v>
      </c>
      <c r="G48" s="14" t="s">
        <v>19</v>
      </c>
      <c r="H48" s="14" t="s">
        <v>19</v>
      </c>
      <c r="I48" s="13">
        <v>1</v>
      </c>
      <c r="J48" s="13">
        <v>3775</v>
      </c>
      <c r="K48" s="13">
        <v>1</v>
      </c>
      <c r="L48" s="16"/>
      <c r="M48" s="13">
        <v>1</v>
      </c>
      <c r="N48" s="14" t="s">
        <v>159</v>
      </c>
      <c r="O48" s="14" t="s">
        <v>265</v>
      </c>
      <c r="P48" s="14" t="s">
        <v>159</v>
      </c>
      <c r="Q48" s="14" t="s">
        <v>159</v>
      </c>
      <c r="R48" s="14" t="s">
        <v>159</v>
      </c>
      <c r="S48" s="13">
        <v>2049</v>
      </c>
      <c r="T48" s="13">
        <v>96</v>
      </c>
      <c r="U48" s="13">
        <v>315</v>
      </c>
      <c r="V48" s="13">
        <v>411</v>
      </c>
      <c r="W48" s="13">
        <v>452</v>
      </c>
      <c r="X48" s="13">
        <v>1186</v>
      </c>
      <c r="Y48" s="13">
        <v>1638</v>
      </c>
      <c r="Z48" s="16"/>
      <c r="AA48" s="13">
        <v>0</v>
      </c>
      <c r="AB48" s="13">
        <v>14</v>
      </c>
      <c r="AC48" s="1" t="str">
        <f t="shared" si="0"/>
        <v>hospital</v>
      </c>
      <c r="AD48" s="1">
        <f>IF(I48=0,CONTROL!H$13,IF(I48&lt;=CONTROL!F$12,CONTROL!H$12,IF(I48&lt;=CONTROL!F$11,CONTROL!H$11,IF(I48&lt;=CONTROL!F$10,CONTROL!H$10,CONTROL!H$9))))</f>
        <v>3775</v>
      </c>
      <c r="AE48" s="1">
        <f t="shared" si="1"/>
        <v>2049</v>
      </c>
      <c r="AF48" s="19">
        <f t="shared" si="2"/>
        <v>0.54278145695364244</v>
      </c>
      <c r="AG48" s="19">
        <f t="shared" si="3"/>
        <v>1</v>
      </c>
      <c r="AI48" s="1" t="s">
        <v>52</v>
      </c>
      <c r="AJ48" s="19">
        <f t="shared" si="4"/>
        <v>2.279504613890238</v>
      </c>
      <c r="AK48" s="1">
        <f t="shared" si="5"/>
        <v>4118</v>
      </c>
    </row>
    <row r="49" spans="1:37" x14ac:dyDescent="0.25">
      <c r="A49" s="12" t="s">
        <v>161</v>
      </c>
      <c r="B49" s="13">
        <v>66</v>
      </c>
      <c r="C49" s="13">
        <v>-99</v>
      </c>
      <c r="D49" s="13">
        <v>62</v>
      </c>
      <c r="E49" s="14" t="s">
        <v>162</v>
      </c>
      <c r="F49" s="13">
        <v>16</v>
      </c>
      <c r="G49" s="14" t="s">
        <v>21</v>
      </c>
      <c r="H49" s="14" t="s">
        <v>21</v>
      </c>
      <c r="I49" s="13">
        <v>2</v>
      </c>
      <c r="J49" s="13">
        <v>4118</v>
      </c>
      <c r="K49" s="13">
        <v>1</v>
      </c>
      <c r="L49" s="16"/>
      <c r="M49" s="13">
        <v>1</v>
      </c>
      <c r="N49" s="14" t="s">
        <v>278</v>
      </c>
      <c r="O49" s="14" t="s">
        <v>279</v>
      </c>
      <c r="P49" s="14" t="s">
        <v>159</v>
      </c>
      <c r="Q49" s="14" t="s">
        <v>159</v>
      </c>
      <c r="R49" s="14" t="s">
        <v>159</v>
      </c>
      <c r="S49" s="13">
        <v>3208</v>
      </c>
      <c r="T49" s="13">
        <v>215</v>
      </c>
      <c r="U49" s="13">
        <v>322</v>
      </c>
      <c r="V49" s="13">
        <v>537</v>
      </c>
      <c r="W49" s="13">
        <v>1142</v>
      </c>
      <c r="X49" s="13">
        <v>1529</v>
      </c>
      <c r="Y49" s="13">
        <v>2671</v>
      </c>
      <c r="Z49" s="16"/>
      <c r="AA49" s="13">
        <v>0</v>
      </c>
      <c r="AB49" s="13">
        <v>15</v>
      </c>
      <c r="AC49" s="1" t="str">
        <f t="shared" si="0"/>
        <v>hospital</v>
      </c>
      <c r="AD49" s="1">
        <f>IF(I49=0,CONTROL!H$13,IF(I49&lt;=CONTROL!F$12,CONTROL!H$12,IF(I49&lt;=CONTROL!F$11,CONTROL!H$11,IF(I49&lt;=CONTROL!F$10,CONTROL!H$10,CONTROL!H$9))))</f>
        <v>4118</v>
      </c>
      <c r="AE49" s="1">
        <f t="shared" si="1"/>
        <v>3208</v>
      </c>
      <c r="AF49" s="19">
        <f t="shared" si="2"/>
        <v>0.7790189412336086</v>
      </c>
      <c r="AG49" s="19">
        <f t="shared" si="3"/>
        <v>1</v>
      </c>
      <c r="AI49" s="1" t="s">
        <v>53</v>
      </c>
      <c r="AJ49" s="19">
        <f t="shared" si="4"/>
        <v>0</v>
      </c>
      <c r="AK49" s="17">
        <f>AD$10</f>
        <v>1716</v>
      </c>
    </row>
    <row r="50" spans="1:37" x14ac:dyDescent="0.25">
      <c r="A50" s="12" t="s">
        <v>146</v>
      </c>
      <c r="B50" s="13">
        <v>65</v>
      </c>
      <c r="C50" s="13">
        <v>83</v>
      </c>
      <c r="D50" s="13">
        <v>119</v>
      </c>
      <c r="E50" s="14" t="s">
        <v>147</v>
      </c>
      <c r="F50" s="13">
        <v>16</v>
      </c>
      <c r="G50" s="14" t="s">
        <v>21</v>
      </c>
      <c r="H50" s="14" t="s">
        <v>21</v>
      </c>
      <c r="I50" s="13">
        <v>2</v>
      </c>
      <c r="J50" s="13">
        <v>4118</v>
      </c>
      <c r="K50" s="13">
        <v>1</v>
      </c>
      <c r="L50" s="13">
        <v>1</v>
      </c>
      <c r="M50" s="13">
        <v>1</v>
      </c>
      <c r="N50" s="14" t="s">
        <v>932</v>
      </c>
      <c r="O50" s="14" t="s">
        <v>274</v>
      </c>
      <c r="P50" s="14" t="s">
        <v>273</v>
      </c>
      <c r="Q50" s="14" t="s">
        <v>270</v>
      </c>
      <c r="R50" s="14" t="s">
        <v>274</v>
      </c>
      <c r="S50" s="13">
        <v>2115</v>
      </c>
      <c r="T50" s="13">
        <v>0</v>
      </c>
      <c r="U50" s="13">
        <v>0</v>
      </c>
      <c r="V50" s="13">
        <v>0</v>
      </c>
      <c r="W50" s="13">
        <v>445</v>
      </c>
      <c r="X50" s="13">
        <v>1670</v>
      </c>
      <c r="Y50" s="13">
        <v>2115</v>
      </c>
      <c r="Z50" s="13">
        <v>0</v>
      </c>
      <c r="AA50" s="13">
        <v>0</v>
      </c>
      <c r="AB50" s="13">
        <v>15</v>
      </c>
      <c r="AC50" s="1" t="str">
        <f t="shared" si="0"/>
        <v>freestand</v>
      </c>
      <c r="AD50" s="1">
        <f>IF(I50=0,CONTROL!H$13,IF(I50&lt;=CONTROL!F$12,CONTROL!H$12,IF(I50&lt;=CONTROL!F$11,CONTROL!H$11,IF(I50&lt;=CONTROL!F$10,CONTROL!H$10,CONTROL!H$9))))</f>
        <v>4118</v>
      </c>
      <c r="AE50" s="1">
        <f t="shared" si="1"/>
        <v>2115</v>
      </c>
      <c r="AF50" s="19">
        <f t="shared" si="2"/>
        <v>0.51359883438562404</v>
      </c>
      <c r="AG50" s="19">
        <f t="shared" si="3"/>
        <v>1</v>
      </c>
      <c r="AI50" s="1" t="s">
        <v>54</v>
      </c>
      <c r="AJ50" s="19">
        <f t="shared" si="4"/>
        <v>6.3471537427162703</v>
      </c>
      <c r="AK50" s="1">
        <f t="shared" si="5"/>
        <v>4462</v>
      </c>
    </row>
    <row r="51" spans="1:37" x14ac:dyDescent="0.25">
      <c r="A51" s="12" t="s">
        <v>146</v>
      </c>
      <c r="B51" s="13">
        <v>154</v>
      </c>
      <c r="C51" s="13">
        <v>187</v>
      </c>
      <c r="D51" s="13">
        <v>422</v>
      </c>
      <c r="E51" s="14" t="s">
        <v>147</v>
      </c>
      <c r="F51" s="13">
        <v>16</v>
      </c>
      <c r="G51" s="14" t="s">
        <v>21</v>
      </c>
      <c r="H51" s="14" t="s">
        <v>21</v>
      </c>
      <c r="I51" s="13">
        <v>2</v>
      </c>
      <c r="J51" s="13">
        <v>4118</v>
      </c>
      <c r="K51" s="13">
        <v>0.19</v>
      </c>
      <c r="L51" s="13">
        <v>2</v>
      </c>
      <c r="M51" s="13">
        <v>0</v>
      </c>
      <c r="N51" s="14" t="s">
        <v>911</v>
      </c>
      <c r="O51" s="14" t="s">
        <v>268</v>
      </c>
      <c r="P51" s="14" t="s">
        <v>269</v>
      </c>
      <c r="Q51" s="14" t="s">
        <v>270</v>
      </c>
      <c r="R51" s="14" t="s">
        <v>193</v>
      </c>
      <c r="S51" s="13">
        <v>795</v>
      </c>
      <c r="T51" s="13">
        <v>0</v>
      </c>
      <c r="U51" s="13">
        <v>0</v>
      </c>
      <c r="V51" s="13">
        <v>0</v>
      </c>
      <c r="W51" s="13">
        <v>0</v>
      </c>
      <c r="X51" s="13">
        <v>795</v>
      </c>
      <c r="Y51" s="13">
        <v>795</v>
      </c>
      <c r="Z51" s="13">
        <v>0</v>
      </c>
      <c r="AA51" s="13">
        <v>0</v>
      </c>
      <c r="AB51" s="13">
        <v>15</v>
      </c>
      <c r="AC51" s="1" t="str">
        <f t="shared" si="0"/>
        <v>mobile</v>
      </c>
      <c r="AD51" s="1">
        <f>IF(I51=0,CONTROL!H$13,IF(I51&lt;=CONTROL!F$12,CONTROL!H$12,IF(I51&lt;=CONTROL!F$11,CONTROL!H$11,IF(I51&lt;=CONTROL!F$10,CONTROL!H$10,CONTROL!H$9))))</f>
        <v>4118</v>
      </c>
      <c r="AE51" s="1">
        <f t="shared" si="1"/>
        <v>795</v>
      </c>
      <c r="AF51" s="19">
        <f t="shared" si="2"/>
        <v>0.19305488101019913</v>
      </c>
      <c r="AG51" s="19">
        <f t="shared" si="3"/>
        <v>0.19305488101019913</v>
      </c>
      <c r="AI51" s="1" t="s">
        <v>55</v>
      </c>
      <c r="AJ51" s="19">
        <f t="shared" si="4"/>
        <v>2</v>
      </c>
      <c r="AK51" s="1">
        <f t="shared" si="5"/>
        <v>4118</v>
      </c>
    </row>
    <row r="52" spans="1:37" x14ac:dyDescent="0.25">
      <c r="A52" s="12" t="s">
        <v>146</v>
      </c>
      <c r="B52" s="13">
        <v>154</v>
      </c>
      <c r="C52" s="13">
        <v>187</v>
      </c>
      <c r="D52" s="13">
        <v>423</v>
      </c>
      <c r="E52" s="14" t="s">
        <v>147</v>
      </c>
      <c r="F52" s="13">
        <v>16</v>
      </c>
      <c r="G52" s="14" t="s">
        <v>21</v>
      </c>
      <c r="H52" s="14" t="s">
        <v>21</v>
      </c>
      <c r="I52" s="13">
        <v>2</v>
      </c>
      <c r="J52" s="13">
        <v>4118</v>
      </c>
      <c r="K52" s="13">
        <v>7.0000000000000007E-2</v>
      </c>
      <c r="L52" s="13">
        <v>2</v>
      </c>
      <c r="M52" s="13">
        <v>0</v>
      </c>
      <c r="N52" s="14" t="s">
        <v>911</v>
      </c>
      <c r="O52" s="14" t="s">
        <v>275</v>
      </c>
      <c r="P52" s="14" t="s">
        <v>276</v>
      </c>
      <c r="Q52" s="14" t="s">
        <v>277</v>
      </c>
      <c r="R52" s="14" t="s">
        <v>193</v>
      </c>
      <c r="S52" s="13">
        <v>299</v>
      </c>
      <c r="T52" s="13">
        <v>0</v>
      </c>
      <c r="U52" s="13">
        <v>0</v>
      </c>
      <c r="V52" s="13">
        <v>0</v>
      </c>
      <c r="W52" s="13">
        <v>0</v>
      </c>
      <c r="X52" s="13">
        <v>299</v>
      </c>
      <c r="Y52" s="13">
        <v>299</v>
      </c>
      <c r="Z52" s="13">
        <v>0</v>
      </c>
      <c r="AA52" s="13">
        <v>0</v>
      </c>
      <c r="AB52" s="13">
        <v>15</v>
      </c>
      <c r="AC52" s="1" t="str">
        <f t="shared" si="0"/>
        <v>mobile</v>
      </c>
      <c r="AD52" s="1">
        <f>IF(I52=0,CONTROL!H$13,IF(I52&lt;=CONTROL!F$12,CONTROL!H$12,IF(I52&lt;=CONTROL!F$11,CONTROL!H$11,IF(I52&lt;=CONTROL!F$10,CONTROL!H$10,CONTROL!H$9))))</f>
        <v>4118</v>
      </c>
      <c r="AE52" s="1">
        <f t="shared" si="1"/>
        <v>299</v>
      </c>
      <c r="AF52" s="19">
        <f t="shared" si="2"/>
        <v>7.2608062166100051E-2</v>
      </c>
      <c r="AG52" s="19">
        <f t="shared" si="3"/>
        <v>7.2608062166100051E-2</v>
      </c>
      <c r="AI52" s="1" t="s">
        <v>56</v>
      </c>
      <c r="AJ52" s="19">
        <f t="shared" si="4"/>
        <v>3.0458960660514816</v>
      </c>
      <c r="AK52" s="1">
        <f t="shared" si="5"/>
        <v>4118</v>
      </c>
    </row>
    <row r="53" spans="1:37" x14ac:dyDescent="0.25">
      <c r="A53" s="12" t="s">
        <v>161</v>
      </c>
      <c r="B53" s="13">
        <v>20</v>
      </c>
      <c r="C53" s="13">
        <v>-99</v>
      </c>
      <c r="D53" s="13">
        <v>211</v>
      </c>
      <c r="E53" s="14" t="s">
        <v>162</v>
      </c>
      <c r="F53" s="13">
        <v>18</v>
      </c>
      <c r="G53" s="14" t="s">
        <v>23</v>
      </c>
      <c r="H53" s="14" t="s">
        <v>23</v>
      </c>
      <c r="I53" s="13">
        <v>4</v>
      </c>
      <c r="J53" s="13">
        <v>4805</v>
      </c>
      <c r="K53" s="13">
        <v>1</v>
      </c>
      <c r="L53" s="16"/>
      <c r="M53" s="13">
        <v>1</v>
      </c>
      <c r="N53" s="14" t="s">
        <v>159</v>
      </c>
      <c r="O53" s="14" t="s">
        <v>291</v>
      </c>
      <c r="P53" s="14" t="s">
        <v>159</v>
      </c>
      <c r="Q53" s="14" t="s">
        <v>159</v>
      </c>
      <c r="R53" s="14" t="s">
        <v>159</v>
      </c>
      <c r="S53" s="13">
        <v>2745</v>
      </c>
      <c r="T53" s="13">
        <v>0</v>
      </c>
      <c r="U53" s="13">
        <v>0</v>
      </c>
      <c r="V53" s="13">
        <v>0</v>
      </c>
      <c r="W53" s="13">
        <v>1308</v>
      </c>
      <c r="X53" s="13">
        <v>1437</v>
      </c>
      <c r="Y53" s="13">
        <v>2745</v>
      </c>
      <c r="Z53" s="16"/>
      <c r="AA53" s="13">
        <v>0</v>
      </c>
      <c r="AB53" s="13">
        <v>16</v>
      </c>
      <c r="AC53" s="1" t="str">
        <f t="shared" si="0"/>
        <v>hospital</v>
      </c>
      <c r="AD53" s="1">
        <f>IF(I53=0,CONTROL!H$13,IF(I53&lt;=CONTROL!F$12,CONTROL!H$12,IF(I53&lt;=CONTROL!F$11,CONTROL!H$11,IF(I53&lt;=CONTROL!F$10,CONTROL!H$10,CONTROL!H$9))))</f>
        <v>4462</v>
      </c>
      <c r="AE53" s="1">
        <f t="shared" si="1"/>
        <v>2745</v>
      </c>
      <c r="AF53" s="19">
        <f t="shared" si="2"/>
        <v>0.61519497982967275</v>
      </c>
      <c r="AG53" s="19">
        <f t="shared" si="3"/>
        <v>1</v>
      </c>
      <c r="AI53" s="1" t="s">
        <v>57</v>
      </c>
      <c r="AJ53" s="19">
        <f t="shared" si="4"/>
        <v>0</v>
      </c>
      <c r="AK53" s="17">
        <f>AD$10</f>
        <v>1716</v>
      </c>
    </row>
    <row r="54" spans="1:37" x14ac:dyDescent="0.25">
      <c r="A54" s="12" t="s">
        <v>161</v>
      </c>
      <c r="B54" s="13">
        <v>80</v>
      </c>
      <c r="C54" s="13">
        <v>-99</v>
      </c>
      <c r="D54" s="13">
        <v>166</v>
      </c>
      <c r="E54" s="14" t="s">
        <v>165</v>
      </c>
      <c r="F54" s="13">
        <v>18</v>
      </c>
      <c r="G54" s="14" t="s">
        <v>23</v>
      </c>
      <c r="H54" s="14" t="s">
        <v>23</v>
      </c>
      <c r="I54" s="13">
        <v>4</v>
      </c>
      <c r="J54" s="13">
        <v>4805</v>
      </c>
      <c r="K54" s="13">
        <v>0.32</v>
      </c>
      <c r="L54" s="13">
        <v>2</v>
      </c>
      <c r="M54" s="13">
        <v>0</v>
      </c>
      <c r="N54" s="14" t="s">
        <v>159</v>
      </c>
      <c r="O54" s="14" t="s">
        <v>282</v>
      </c>
      <c r="P54" s="14" t="s">
        <v>159</v>
      </c>
      <c r="Q54" s="14" t="s">
        <v>159</v>
      </c>
      <c r="R54" s="14" t="s">
        <v>159</v>
      </c>
      <c r="S54" s="13">
        <v>1516</v>
      </c>
      <c r="T54" s="13">
        <v>0</v>
      </c>
      <c r="U54" s="13">
        <v>0</v>
      </c>
      <c r="V54" s="13">
        <v>0</v>
      </c>
      <c r="W54" s="13">
        <v>677</v>
      </c>
      <c r="X54" s="13">
        <v>839</v>
      </c>
      <c r="Y54" s="13">
        <v>1516</v>
      </c>
      <c r="Z54" s="13">
        <v>0</v>
      </c>
      <c r="AA54" s="13">
        <v>0</v>
      </c>
      <c r="AB54" s="13">
        <v>16</v>
      </c>
      <c r="AC54" s="1" t="str">
        <f t="shared" si="0"/>
        <v>mobile</v>
      </c>
      <c r="AD54" s="1">
        <f>IF(I54=0,CONTROL!H$13,IF(I54&lt;=CONTROL!F$12,CONTROL!H$12,IF(I54&lt;=CONTROL!F$11,CONTROL!H$11,IF(I54&lt;=CONTROL!F$10,CONTROL!H$10,CONTROL!H$9))))</f>
        <v>4462</v>
      </c>
      <c r="AE54" s="1">
        <f t="shared" si="1"/>
        <v>1516</v>
      </c>
      <c r="AF54" s="19">
        <f t="shared" si="2"/>
        <v>0.33975795607350961</v>
      </c>
      <c r="AG54" s="19">
        <f t="shared" si="3"/>
        <v>0.33975795607350961</v>
      </c>
      <c r="AI54" s="1" t="s">
        <v>58</v>
      </c>
      <c r="AJ54" s="19">
        <f t="shared" si="4"/>
        <v>1.0243708609271522</v>
      </c>
      <c r="AK54" s="1">
        <f t="shared" si="5"/>
        <v>3775</v>
      </c>
    </row>
    <row r="55" spans="1:37" x14ac:dyDescent="0.25">
      <c r="A55" s="12" t="s">
        <v>161</v>
      </c>
      <c r="B55" s="13">
        <v>20</v>
      </c>
      <c r="C55" s="13">
        <v>-99</v>
      </c>
      <c r="D55" s="13">
        <v>14</v>
      </c>
      <c r="E55" s="14" t="s">
        <v>162</v>
      </c>
      <c r="F55" s="13">
        <v>18</v>
      </c>
      <c r="G55" s="14" t="s">
        <v>23</v>
      </c>
      <c r="H55" s="14" t="s">
        <v>23</v>
      </c>
      <c r="I55" s="13">
        <v>4</v>
      </c>
      <c r="J55" s="13">
        <v>4805</v>
      </c>
      <c r="K55" s="13">
        <v>1</v>
      </c>
      <c r="L55" s="16"/>
      <c r="M55" s="13">
        <v>1</v>
      </c>
      <c r="N55" s="14" t="s">
        <v>159</v>
      </c>
      <c r="O55" s="14" t="s">
        <v>280</v>
      </c>
      <c r="P55" s="14" t="s">
        <v>159</v>
      </c>
      <c r="Q55" s="14" t="s">
        <v>159</v>
      </c>
      <c r="R55" s="14" t="s">
        <v>159</v>
      </c>
      <c r="S55" s="13">
        <v>3011</v>
      </c>
      <c r="T55" s="13">
        <v>422</v>
      </c>
      <c r="U55" s="13">
        <v>716</v>
      </c>
      <c r="V55" s="13">
        <v>1138</v>
      </c>
      <c r="W55" s="13">
        <v>892</v>
      </c>
      <c r="X55" s="13">
        <v>981</v>
      </c>
      <c r="Y55" s="13">
        <v>1873</v>
      </c>
      <c r="Z55" s="16"/>
      <c r="AA55" s="13">
        <v>0</v>
      </c>
      <c r="AB55" s="13">
        <v>16</v>
      </c>
      <c r="AC55" s="1" t="str">
        <f t="shared" si="0"/>
        <v>hospital</v>
      </c>
      <c r="AD55" s="1">
        <f>IF(I55=0,CONTROL!H$13,IF(I55&lt;=CONTROL!F$12,CONTROL!H$12,IF(I55&lt;=CONTROL!F$11,CONTROL!H$11,IF(I55&lt;=CONTROL!F$10,CONTROL!H$10,CONTROL!H$9))))</f>
        <v>4462</v>
      </c>
      <c r="AE55" s="1">
        <f t="shared" si="1"/>
        <v>3011</v>
      </c>
      <c r="AF55" s="19">
        <f t="shared" si="2"/>
        <v>0.67480950246526217</v>
      </c>
      <c r="AG55" s="19">
        <f t="shared" si="3"/>
        <v>1</v>
      </c>
      <c r="AI55" s="1" t="s">
        <v>59</v>
      </c>
      <c r="AJ55" s="19">
        <f t="shared" si="4"/>
        <v>1</v>
      </c>
      <c r="AK55" s="1">
        <f t="shared" si="5"/>
        <v>3775</v>
      </c>
    </row>
    <row r="56" spans="1:37" x14ac:dyDescent="0.25">
      <c r="A56" s="12" t="s">
        <v>161</v>
      </c>
      <c r="B56" s="13">
        <v>80</v>
      </c>
      <c r="C56" s="13">
        <v>-99</v>
      </c>
      <c r="D56" s="13">
        <v>166</v>
      </c>
      <c r="E56" s="14" t="s">
        <v>162</v>
      </c>
      <c r="F56" s="13">
        <v>18</v>
      </c>
      <c r="G56" s="14" t="s">
        <v>23</v>
      </c>
      <c r="H56" s="14" t="s">
        <v>23</v>
      </c>
      <c r="I56" s="13">
        <v>4</v>
      </c>
      <c r="J56" s="13">
        <v>4805</v>
      </c>
      <c r="K56" s="13">
        <v>1</v>
      </c>
      <c r="L56" s="16"/>
      <c r="M56" s="13">
        <v>1</v>
      </c>
      <c r="N56" s="14" t="s">
        <v>159</v>
      </c>
      <c r="O56" s="14" t="s">
        <v>282</v>
      </c>
      <c r="P56" s="14" t="s">
        <v>159</v>
      </c>
      <c r="Q56" s="14" t="s">
        <v>159</v>
      </c>
      <c r="R56" s="14" t="s">
        <v>159</v>
      </c>
      <c r="S56" s="13">
        <v>2078</v>
      </c>
      <c r="T56" s="13">
        <v>0</v>
      </c>
      <c r="U56" s="13">
        <v>0</v>
      </c>
      <c r="V56" s="13">
        <v>0</v>
      </c>
      <c r="W56" s="13">
        <v>591</v>
      </c>
      <c r="X56" s="13">
        <v>1487</v>
      </c>
      <c r="Y56" s="13">
        <v>2078</v>
      </c>
      <c r="Z56" s="16"/>
      <c r="AA56" s="13">
        <v>0</v>
      </c>
      <c r="AB56" s="13">
        <v>16</v>
      </c>
      <c r="AC56" s="1" t="str">
        <f t="shared" si="0"/>
        <v>hospital</v>
      </c>
      <c r="AD56" s="1">
        <f>IF(I56=0,CONTROL!H$13,IF(I56&lt;=CONTROL!F$12,CONTROL!H$12,IF(I56&lt;=CONTROL!F$11,CONTROL!H$11,IF(I56&lt;=CONTROL!F$10,CONTROL!H$10,CONTROL!H$9))))</f>
        <v>4462</v>
      </c>
      <c r="AE56" s="1">
        <f t="shared" si="1"/>
        <v>2078</v>
      </c>
      <c r="AF56" s="19">
        <f t="shared" si="2"/>
        <v>0.46571044374719855</v>
      </c>
      <c r="AG56" s="19">
        <f t="shared" si="3"/>
        <v>1</v>
      </c>
      <c r="AI56" s="1" t="s">
        <v>60</v>
      </c>
      <c r="AJ56" s="19">
        <f t="shared" si="4"/>
        <v>3</v>
      </c>
      <c r="AK56" s="1">
        <f t="shared" si="5"/>
        <v>4462</v>
      </c>
    </row>
    <row r="57" spans="1:37" x14ac:dyDescent="0.25">
      <c r="A57" s="12" t="s">
        <v>146</v>
      </c>
      <c r="B57" s="13">
        <v>179</v>
      </c>
      <c r="C57" s="13">
        <v>217</v>
      </c>
      <c r="D57" s="13">
        <v>513</v>
      </c>
      <c r="E57" s="14" t="s">
        <v>147</v>
      </c>
      <c r="F57" s="13">
        <v>18</v>
      </c>
      <c r="G57" s="14" t="s">
        <v>23</v>
      </c>
      <c r="H57" s="14" t="s">
        <v>23</v>
      </c>
      <c r="I57" s="13">
        <v>4</v>
      </c>
      <c r="J57" s="13">
        <v>4805</v>
      </c>
      <c r="K57" s="13">
        <v>0.01</v>
      </c>
      <c r="L57" s="13">
        <v>2</v>
      </c>
      <c r="M57" s="13">
        <v>0</v>
      </c>
      <c r="N57" s="14" t="s">
        <v>933</v>
      </c>
      <c r="O57" s="14" t="s">
        <v>934</v>
      </c>
      <c r="P57" s="14" t="s">
        <v>935</v>
      </c>
      <c r="Q57" s="14" t="s">
        <v>240</v>
      </c>
      <c r="R57" s="14" t="s">
        <v>936</v>
      </c>
      <c r="S57" s="13">
        <v>67</v>
      </c>
      <c r="T57" s="13">
        <v>0</v>
      </c>
      <c r="U57" s="13">
        <v>0</v>
      </c>
      <c r="V57" s="13">
        <v>0</v>
      </c>
      <c r="W57" s="13">
        <v>34</v>
      </c>
      <c r="X57" s="13">
        <v>33</v>
      </c>
      <c r="Y57" s="13">
        <v>67</v>
      </c>
      <c r="Z57" s="13">
        <v>0</v>
      </c>
      <c r="AA57" s="13">
        <v>0</v>
      </c>
      <c r="AB57" s="13">
        <v>16</v>
      </c>
      <c r="AC57" s="1" t="str">
        <f t="shared" si="0"/>
        <v>mobile</v>
      </c>
      <c r="AD57" s="1">
        <f>IF(I57=0,CONTROL!H$13,IF(I57&lt;=CONTROL!F$12,CONTROL!H$12,IF(I57&lt;=CONTROL!F$11,CONTROL!H$11,IF(I57&lt;=CONTROL!F$10,CONTROL!H$10,CONTROL!H$9))))</f>
        <v>4462</v>
      </c>
      <c r="AE57" s="1">
        <f t="shared" si="1"/>
        <v>67</v>
      </c>
      <c r="AF57" s="19">
        <f t="shared" si="2"/>
        <v>1.5015688032272524E-2</v>
      </c>
      <c r="AG57" s="19">
        <f t="shared" si="3"/>
        <v>1.5015688032272524E-2</v>
      </c>
      <c r="AI57" s="1" t="s">
        <v>61</v>
      </c>
      <c r="AJ57" s="19">
        <f t="shared" si="4"/>
        <v>2.0179698882952888</v>
      </c>
      <c r="AK57" s="1">
        <f t="shared" si="5"/>
        <v>4118</v>
      </c>
    </row>
    <row r="58" spans="1:37" x14ac:dyDescent="0.25">
      <c r="A58" s="12" t="s">
        <v>146</v>
      </c>
      <c r="B58" s="13">
        <v>74</v>
      </c>
      <c r="C58" s="13">
        <v>91</v>
      </c>
      <c r="D58" s="13">
        <v>133</v>
      </c>
      <c r="E58" s="14" t="s">
        <v>147</v>
      </c>
      <c r="F58" s="13">
        <v>18</v>
      </c>
      <c r="G58" s="14" t="s">
        <v>23</v>
      </c>
      <c r="H58" s="14" t="s">
        <v>23</v>
      </c>
      <c r="I58" s="13">
        <v>4</v>
      </c>
      <c r="J58" s="13">
        <v>4805</v>
      </c>
      <c r="K58" s="13">
        <v>7.0000000000000007E-2</v>
      </c>
      <c r="L58" s="13">
        <v>2</v>
      </c>
      <c r="M58" s="13">
        <v>0</v>
      </c>
      <c r="N58" s="14" t="s">
        <v>923</v>
      </c>
      <c r="O58" s="14" t="s">
        <v>283</v>
      </c>
      <c r="P58" s="14" t="s">
        <v>284</v>
      </c>
      <c r="Q58" s="14" t="s">
        <v>285</v>
      </c>
      <c r="R58" s="14" t="s">
        <v>233</v>
      </c>
      <c r="S58" s="13">
        <v>326</v>
      </c>
      <c r="T58" s="13">
        <v>0</v>
      </c>
      <c r="U58" s="13">
        <v>0</v>
      </c>
      <c r="V58" s="13">
        <v>0</v>
      </c>
      <c r="W58" s="13">
        <v>42</v>
      </c>
      <c r="X58" s="13">
        <v>284</v>
      </c>
      <c r="Y58" s="13">
        <v>326</v>
      </c>
      <c r="Z58" s="13">
        <v>0</v>
      </c>
      <c r="AA58" s="13">
        <v>0</v>
      </c>
      <c r="AB58" s="13">
        <v>16</v>
      </c>
      <c r="AC58" s="1" t="str">
        <f t="shared" si="0"/>
        <v>mobile</v>
      </c>
      <c r="AD58" s="1">
        <f>IF(I58=0,CONTROL!H$13,IF(I58&lt;=CONTROL!F$12,CONTROL!H$12,IF(I58&lt;=CONTROL!F$11,CONTROL!H$11,IF(I58&lt;=CONTROL!F$10,CONTROL!H$10,CONTROL!H$9))))</f>
        <v>4462</v>
      </c>
      <c r="AE58" s="1">
        <f t="shared" si="1"/>
        <v>326</v>
      </c>
      <c r="AF58" s="19">
        <f t="shared" si="2"/>
        <v>7.3061407440609585E-2</v>
      </c>
      <c r="AG58" s="19">
        <f t="shared" si="3"/>
        <v>7.3061407440609585E-2</v>
      </c>
      <c r="AI58" s="1" t="s">
        <v>62</v>
      </c>
      <c r="AJ58" s="19">
        <f t="shared" si="4"/>
        <v>0</v>
      </c>
      <c r="AK58" s="17">
        <f>AD$10</f>
        <v>1716</v>
      </c>
    </row>
    <row r="59" spans="1:37" x14ac:dyDescent="0.25">
      <c r="A59" s="12" t="s">
        <v>146</v>
      </c>
      <c r="B59" s="13">
        <v>74</v>
      </c>
      <c r="C59" s="13">
        <v>91</v>
      </c>
      <c r="D59" s="13">
        <v>130</v>
      </c>
      <c r="E59" s="14" t="s">
        <v>147</v>
      </c>
      <c r="F59" s="13">
        <v>18</v>
      </c>
      <c r="G59" s="14" t="s">
        <v>23</v>
      </c>
      <c r="H59" s="14" t="s">
        <v>23</v>
      </c>
      <c r="I59" s="13">
        <v>4</v>
      </c>
      <c r="J59" s="13">
        <v>4805</v>
      </c>
      <c r="K59" s="13">
        <v>0.38</v>
      </c>
      <c r="L59" s="13">
        <v>2</v>
      </c>
      <c r="M59" s="13">
        <v>0</v>
      </c>
      <c r="N59" s="14" t="s">
        <v>923</v>
      </c>
      <c r="O59" s="14" t="s">
        <v>286</v>
      </c>
      <c r="P59" s="14" t="s">
        <v>287</v>
      </c>
      <c r="Q59" s="14" t="s">
        <v>240</v>
      </c>
      <c r="R59" s="14" t="s">
        <v>233</v>
      </c>
      <c r="S59" s="13">
        <v>1818</v>
      </c>
      <c r="T59" s="13">
        <v>0</v>
      </c>
      <c r="U59" s="13">
        <v>0</v>
      </c>
      <c r="V59" s="13">
        <v>0</v>
      </c>
      <c r="W59" s="13">
        <v>244</v>
      </c>
      <c r="X59" s="13">
        <v>1574</v>
      </c>
      <c r="Y59" s="13">
        <v>1818</v>
      </c>
      <c r="Z59" s="13">
        <v>0</v>
      </c>
      <c r="AA59" s="13">
        <v>0</v>
      </c>
      <c r="AB59" s="13">
        <v>16</v>
      </c>
      <c r="AC59" s="1" t="str">
        <f t="shared" si="0"/>
        <v>mobile</v>
      </c>
      <c r="AD59" s="1">
        <f>IF(I59=0,CONTROL!H$13,IF(I59&lt;=CONTROL!F$12,CONTROL!H$12,IF(I59&lt;=CONTROL!F$11,CONTROL!H$11,IF(I59&lt;=CONTROL!F$10,CONTROL!H$10,CONTROL!H$9))))</f>
        <v>4462</v>
      </c>
      <c r="AE59" s="1">
        <f t="shared" si="1"/>
        <v>1818</v>
      </c>
      <c r="AF59" s="19">
        <f t="shared" si="2"/>
        <v>0.40744060959211115</v>
      </c>
      <c r="AG59" s="19">
        <f t="shared" si="3"/>
        <v>0.40744060959211115</v>
      </c>
      <c r="AI59" s="1" t="s">
        <v>63</v>
      </c>
      <c r="AJ59" s="19">
        <f t="shared" si="4"/>
        <v>0.21794871794871795</v>
      </c>
      <c r="AK59" s="1">
        <f t="shared" si="5"/>
        <v>1716</v>
      </c>
    </row>
    <row r="60" spans="1:37" x14ac:dyDescent="0.25">
      <c r="A60" s="12" t="s">
        <v>146</v>
      </c>
      <c r="B60" s="13">
        <v>101</v>
      </c>
      <c r="C60" s="13">
        <v>120</v>
      </c>
      <c r="D60" s="13">
        <v>202</v>
      </c>
      <c r="E60" s="14" t="s">
        <v>147</v>
      </c>
      <c r="F60" s="13">
        <v>18</v>
      </c>
      <c r="G60" s="14" t="s">
        <v>23</v>
      </c>
      <c r="H60" s="14" t="s">
        <v>23</v>
      </c>
      <c r="I60" s="13">
        <v>4</v>
      </c>
      <c r="J60" s="13">
        <v>4805</v>
      </c>
      <c r="K60" s="13">
        <v>0.57999999999999996</v>
      </c>
      <c r="L60" s="13">
        <v>2</v>
      </c>
      <c r="M60" s="13">
        <v>0</v>
      </c>
      <c r="N60" s="14" t="s">
        <v>937</v>
      </c>
      <c r="O60" s="14" t="s">
        <v>938</v>
      </c>
      <c r="P60" s="14" t="s">
        <v>939</v>
      </c>
      <c r="Q60" s="14" t="s">
        <v>240</v>
      </c>
      <c r="R60" s="14" t="s">
        <v>158</v>
      </c>
      <c r="S60" s="13">
        <v>2810</v>
      </c>
      <c r="T60" s="13">
        <v>0</v>
      </c>
      <c r="U60" s="13">
        <v>0</v>
      </c>
      <c r="V60" s="13">
        <v>0</v>
      </c>
      <c r="W60" s="13">
        <v>275</v>
      </c>
      <c r="X60" s="13">
        <v>2535</v>
      </c>
      <c r="Y60" s="13">
        <v>2810</v>
      </c>
      <c r="Z60" s="13">
        <v>0</v>
      </c>
      <c r="AA60" s="13">
        <v>0</v>
      </c>
      <c r="AB60" s="13">
        <v>16</v>
      </c>
      <c r="AC60" s="1" t="str">
        <f t="shared" si="0"/>
        <v>mobile</v>
      </c>
      <c r="AD60" s="1">
        <f>IF(I60=0,CONTROL!H$13,IF(I60&lt;=CONTROL!F$12,CONTROL!H$12,IF(I60&lt;=CONTROL!F$11,CONTROL!H$11,IF(I60&lt;=CONTROL!F$10,CONTROL!H$10,CONTROL!H$9))))</f>
        <v>4462</v>
      </c>
      <c r="AE60" s="1">
        <f t="shared" si="1"/>
        <v>2810</v>
      </c>
      <c r="AF60" s="19">
        <f t="shared" si="2"/>
        <v>0.62976243836844459</v>
      </c>
      <c r="AG60" s="19">
        <f t="shared" si="3"/>
        <v>0.62976243836844459</v>
      </c>
      <c r="AI60" s="1" t="s">
        <v>64</v>
      </c>
      <c r="AJ60" s="19">
        <f t="shared" si="4"/>
        <v>1.1520529801324504</v>
      </c>
      <c r="AK60" s="1">
        <f t="shared" si="5"/>
        <v>3775</v>
      </c>
    </row>
    <row r="61" spans="1:37" x14ac:dyDescent="0.25">
      <c r="A61" s="12" t="s">
        <v>161</v>
      </c>
      <c r="B61" s="13">
        <v>80</v>
      </c>
      <c r="C61" s="13">
        <v>-99</v>
      </c>
      <c r="D61" s="13">
        <v>165</v>
      </c>
      <c r="E61" s="14" t="s">
        <v>162</v>
      </c>
      <c r="F61" s="13">
        <v>18</v>
      </c>
      <c r="G61" s="14" t="s">
        <v>23</v>
      </c>
      <c r="H61" s="14" t="s">
        <v>23</v>
      </c>
      <c r="I61" s="13">
        <v>4</v>
      </c>
      <c r="J61" s="13">
        <v>4805</v>
      </c>
      <c r="K61" s="13">
        <v>1</v>
      </c>
      <c r="L61" s="16"/>
      <c r="M61" s="13">
        <v>1</v>
      </c>
      <c r="N61" s="14" t="s">
        <v>159</v>
      </c>
      <c r="O61" s="14" t="s">
        <v>281</v>
      </c>
      <c r="P61" s="14" t="s">
        <v>159</v>
      </c>
      <c r="Q61" s="14" t="s">
        <v>159</v>
      </c>
      <c r="R61" s="14" t="s">
        <v>159</v>
      </c>
      <c r="S61" s="13">
        <v>2462</v>
      </c>
      <c r="T61" s="13">
        <v>437</v>
      </c>
      <c r="U61" s="13">
        <v>614</v>
      </c>
      <c r="V61" s="13">
        <v>1051</v>
      </c>
      <c r="W61" s="13">
        <v>620</v>
      </c>
      <c r="X61" s="13">
        <v>791</v>
      </c>
      <c r="Y61" s="13">
        <v>1411</v>
      </c>
      <c r="Z61" s="16"/>
      <c r="AA61" s="13">
        <v>0</v>
      </c>
      <c r="AB61" s="13">
        <v>16</v>
      </c>
      <c r="AC61" s="1" t="str">
        <f t="shared" si="0"/>
        <v>hospital</v>
      </c>
      <c r="AD61" s="1">
        <f>IF(I61=0,CONTROL!H$13,IF(I61&lt;=CONTROL!F$12,CONTROL!H$12,IF(I61&lt;=CONTROL!F$11,CONTROL!H$11,IF(I61&lt;=CONTROL!F$10,CONTROL!H$10,CONTROL!H$9))))</f>
        <v>4462</v>
      </c>
      <c r="AE61" s="1">
        <f t="shared" si="1"/>
        <v>2462</v>
      </c>
      <c r="AF61" s="19">
        <f t="shared" si="2"/>
        <v>0.55177050649932768</v>
      </c>
      <c r="AG61" s="19">
        <f t="shared" si="3"/>
        <v>1</v>
      </c>
      <c r="AI61" s="1" t="s">
        <v>65</v>
      </c>
      <c r="AJ61" s="19">
        <f t="shared" si="4"/>
        <v>31.465556711758587</v>
      </c>
      <c r="AK61" s="1">
        <f t="shared" si="5"/>
        <v>4805</v>
      </c>
    </row>
    <row r="62" spans="1:37" x14ac:dyDescent="0.25">
      <c r="A62" s="12" t="s">
        <v>146</v>
      </c>
      <c r="B62" s="13">
        <v>110</v>
      </c>
      <c r="C62" s="13">
        <v>129</v>
      </c>
      <c r="D62" s="13">
        <v>231</v>
      </c>
      <c r="E62" s="14" t="s">
        <v>147</v>
      </c>
      <c r="F62" s="13">
        <v>19</v>
      </c>
      <c r="G62" s="14" t="s">
        <v>24</v>
      </c>
      <c r="H62" s="14" t="s">
        <v>24</v>
      </c>
      <c r="I62" s="13">
        <v>0</v>
      </c>
      <c r="J62" s="13">
        <v>1716</v>
      </c>
      <c r="K62" s="13">
        <v>0.13</v>
      </c>
      <c r="L62" s="13">
        <v>2</v>
      </c>
      <c r="M62" s="13">
        <v>0</v>
      </c>
      <c r="N62" s="14" t="s">
        <v>900</v>
      </c>
      <c r="O62" s="14" t="s">
        <v>292</v>
      </c>
      <c r="P62" s="14" t="s">
        <v>940</v>
      </c>
      <c r="Q62" s="14" t="s">
        <v>294</v>
      </c>
      <c r="R62" s="14" t="s">
        <v>158</v>
      </c>
      <c r="S62" s="13">
        <v>220</v>
      </c>
      <c r="T62" s="13">
        <v>5</v>
      </c>
      <c r="U62" s="13">
        <v>4</v>
      </c>
      <c r="V62" s="13">
        <v>9</v>
      </c>
      <c r="W62" s="13">
        <v>80</v>
      </c>
      <c r="X62" s="13">
        <v>131</v>
      </c>
      <c r="Y62" s="13">
        <v>211</v>
      </c>
      <c r="Z62" s="13">
        <v>0</v>
      </c>
      <c r="AA62" s="13">
        <v>0</v>
      </c>
      <c r="AB62" s="13">
        <v>17</v>
      </c>
      <c r="AC62" s="1" t="str">
        <f t="shared" si="0"/>
        <v>mobile</v>
      </c>
      <c r="AD62" s="1">
        <f>IF(I62=0,CONTROL!H$13,IF(I62&lt;=CONTROL!F$12,CONTROL!H$12,IF(I62&lt;=CONTROL!F$11,CONTROL!H$11,IF(I62&lt;=CONTROL!F$10,CONTROL!H$10,CONTROL!H$9))))</f>
        <v>1716</v>
      </c>
      <c r="AE62" s="1">
        <f t="shared" si="1"/>
        <v>220</v>
      </c>
      <c r="AF62" s="19">
        <f t="shared" si="2"/>
        <v>0.12820512820512819</v>
      </c>
      <c r="AG62" s="19">
        <f t="shared" si="3"/>
        <v>0.12820512820512819</v>
      </c>
      <c r="AI62" s="1" t="s">
        <v>66</v>
      </c>
      <c r="AJ62" s="19">
        <f t="shared" si="4"/>
        <v>1</v>
      </c>
      <c r="AK62" s="1">
        <f t="shared" si="5"/>
        <v>3775</v>
      </c>
    </row>
    <row r="63" spans="1:37" x14ac:dyDescent="0.25">
      <c r="A63" s="12" t="s">
        <v>146</v>
      </c>
      <c r="B63" s="13">
        <v>118</v>
      </c>
      <c r="C63" s="13">
        <v>137</v>
      </c>
      <c r="D63" s="13">
        <v>258</v>
      </c>
      <c r="E63" s="14" t="s">
        <v>147</v>
      </c>
      <c r="F63" s="13">
        <v>19</v>
      </c>
      <c r="G63" s="14" t="s">
        <v>24</v>
      </c>
      <c r="H63" s="14" t="s">
        <v>24</v>
      </c>
      <c r="I63" s="13">
        <v>0</v>
      </c>
      <c r="J63" s="13">
        <v>1716</v>
      </c>
      <c r="K63" s="13">
        <v>0.25</v>
      </c>
      <c r="L63" s="13">
        <v>2</v>
      </c>
      <c r="M63" s="13">
        <v>0</v>
      </c>
      <c r="N63" s="14" t="s">
        <v>941</v>
      </c>
      <c r="O63" s="14" t="s">
        <v>292</v>
      </c>
      <c r="P63" s="14" t="s">
        <v>293</v>
      </c>
      <c r="Q63" s="14" t="s">
        <v>294</v>
      </c>
      <c r="R63" s="14" t="s">
        <v>295</v>
      </c>
      <c r="S63" s="13">
        <v>423</v>
      </c>
      <c r="T63" s="13">
        <v>12</v>
      </c>
      <c r="U63" s="13">
        <v>6</v>
      </c>
      <c r="V63" s="13">
        <v>18</v>
      </c>
      <c r="W63" s="13">
        <v>161</v>
      </c>
      <c r="X63" s="13">
        <v>244</v>
      </c>
      <c r="Y63" s="13">
        <v>405</v>
      </c>
      <c r="Z63" s="13">
        <v>0</v>
      </c>
      <c r="AA63" s="13">
        <v>0</v>
      </c>
      <c r="AB63" s="13">
        <v>17</v>
      </c>
      <c r="AC63" s="1" t="str">
        <f t="shared" si="0"/>
        <v>mobile</v>
      </c>
      <c r="AD63" s="1">
        <f>IF(I63=0,CONTROL!H$13,IF(I63&lt;=CONTROL!F$12,CONTROL!H$12,IF(I63&lt;=CONTROL!F$11,CONTROL!H$11,IF(I63&lt;=CONTROL!F$10,CONTROL!H$10,CONTROL!H$9))))</f>
        <v>1716</v>
      </c>
      <c r="AE63" s="1">
        <f t="shared" si="1"/>
        <v>423</v>
      </c>
      <c r="AF63" s="19">
        <f t="shared" si="2"/>
        <v>0.24650349650349651</v>
      </c>
      <c r="AG63" s="19">
        <f t="shared" si="3"/>
        <v>0.24650349650349651</v>
      </c>
      <c r="AI63" s="1" t="s">
        <v>67</v>
      </c>
      <c r="AJ63" s="19">
        <f t="shared" si="4"/>
        <v>0.20454545454545456</v>
      </c>
      <c r="AK63" s="1">
        <f t="shared" si="5"/>
        <v>1716</v>
      </c>
    </row>
    <row r="64" spans="1:37" x14ac:dyDescent="0.25">
      <c r="A64" s="12" t="s">
        <v>161</v>
      </c>
      <c r="B64" s="13">
        <v>96</v>
      </c>
      <c r="C64" s="13">
        <v>-99</v>
      </c>
      <c r="D64" s="13">
        <v>94</v>
      </c>
      <c r="E64" s="14" t="s">
        <v>162</v>
      </c>
      <c r="F64" s="13">
        <v>156</v>
      </c>
      <c r="G64" s="14" t="s">
        <v>296</v>
      </c>
      <c r="H64" s="14" t="s">
        <v>25</v>
      </c>
      <c r="I64" s="13">
        <v>1</v>
      </c>
      <c r="J64" s="13">
        <v>3775</v>
      </c>
      <c r="K64" s="13">
        <v>1</v>
      </c>
      <c r="L64" s="16"/>
      <c r="M64" s="13">
        <v>1</v>
      </c>
      <c r="N64" s="14" t="s">
        <v>297</v>
      </c>
      <c r="O64" s="14" t="s">
        <v>298</v>
      </c>
      <c r="P64" s="14" t="s">
        <v>159</v>
      </c>
      <c r="Q64" s="14" t="s">
        <v>159</v>
      </c>
      <c r="R64" s="14" t="s">
        <v>159</v>
      </c>
      <c r="S64" s="13">
        <v>1941</v>
      </c>
      <c r="T64" s="13">
        <v>15</v>
      </c>
      <c r="U64" s="13">
        <v>47</v>
      </c>
      <c r="V64" s="13">
        <v>62</v>
      </c>
      <c r="W64" s="13">
        <v>566</v>
      </c>
      <c r="X64" s="13">
        <v>1313</v>
      </c>
      <c r="Y64" s="13">
        <v>1879</v>
      </c>
      <c r="Z64" s="16"/>
      <c r="AA64" s="13">
        <v>0</v>
      </c>
      <c r="AB64" s="13">
        <v>18</v>
      </c>
      <c r="AC64" s="1" t="str">
        <f t="shared" si="0"/>
        <v>hospital</v>
      </c>
      <c r="AD64" s="1">
        <f>IF(I64=0,CONTROL!H$13,IF(I64&lt;=CONTROL!F$12,CONTROL!H$12,IF(I64&lt;=CONTROL!F$11,CONTROL!H$11,IF(I64&lt;=CONTROL!F$10,CONTROL!H$10,CONTROL!H$9))))</f>
        <v>3775</v>
      </c>
      <c r="AE64" s="1">
        <f t="shared" si="1"/>
        <v>1941</v>
      </c>
      <c r="AF64" s="19">
        <f t="shared" si="2"/>
        <v>0.51417218543046361</v>
      </c>
      <c r="AG64" s="19">
        <f t="shared" si="3"/>
        <v>1</v>
      </c>
      <c r="AI64" s="1" t="s">
        <v>68</v>
      </c>
      <c r="AJ64" s="19">
        <f t="shared" si="4"/>
        <v>5</v>
      </c>
      <c r="AK64" s="1">
        <f t="shared" si="5"/>
        <v>4462</v>
      </c>
    </row>
    <row r="65" spans="1:37" x14ac:dyDescent="0.25">
      <c r="A65" s="12" t="s">
        <v>161</v>
      </c>
      <c r="B65" s="13">
        <v>75</v>
      </c>
      <c r="C65" s="13">
        <v>-99</v>
      </c>
      <c r="D65" s="13">
        <v>72</v>
      </c>
      <c r="E65" s="14" t="s">
        <v>162</v>
      </c>
      <c r="F65" s="13">
        <v>21</v>
      </c>
      <c r="G65" s="14" t="s">
        <v>26</v>
      </c>
      <c r="H65" s="14" t="s">
        <v>26</v>
      </c>
      <c r="I65" s="13">
        <v>1</v>
      </c>
      <c r="J65" s="13">
        <v>3775</v>
      </c>
      <c r="K65" s="13">
        <v>1</v>
      </c>
      <c r="L65" s="16"/>
      <c r="M65" s="13">
        <v>1</v>
      </c>
      <c r="N65" s="14" t="s">
        <v>299</v>
      </c>
      <c r="O65" s="14" t="s">
        <v>300</v>
      </c>
      <c r="P65" s="14" t="s">
        <v>159</v>
      </c>
      <c r="Q65" s="14" t="s">
        <v>159</v>
      </c>
      <c r="R65" s="14" t="s">
        <v>159</v>
      </c>
      <c r="S65" s="13">
        <v>1826</v>
      </c>
      <c r="T65" s="13">
        <v>56</v>
      </c>
      <c r="U65" s="13">
        <v>55</v>
      </c>
      <c r="V65" s="13">
        <v>111</v>
      </c>
      <c r="W65" s="13">
        <v>498</v>
      </c>
      <c r="X65" s="13">
        <v>1217</v>
      </c>
      <c r="Y65" s="13">
        <v>1715</v>
      </c>
      <c r="Z65" s="16"/>
      <c r="AA65" s="13">
        <v>0</v>
      </c>
      <c r="AB65" s="13">
        <v>19</v>
      </c>
      <c r="AC65" s="1" t="str">
        <f t="shared" si="0"/>
        <v>hospital</v>
      </c>
      <c r="AD65" s="1">
        <f>IF(I65=0,CONTROL!H$13,IF(I65&lt;=CONTROL!F$12,CONTROL!H$12,IF(I65&lt;=CONTROL!F$11,CONTROL!H$11,IF(I65&lt;=CONTROL!F$10,CONTROL!H$10,CONTROL!H$9))))</f>
        <v>3775</v>
      </c>
      <c r="AE65" s="1">
        <f t="shared" si="1"/>
        <v>1826</v>
      </c>
      <c r="AF65" s="19">
        <f t="shared" si="2"/>
        <v>0.4837086092715232</v>
      </c>
      <c r="AG65" s="19">
        <f t="shared" si="3"/>
        <v>1</v>
      </c>
      <c r="AI65" s="1" t="s">
        <v>69</v>
      </c>
      <c r="AJ65" s="19">
        <f t="shared" si="4"/>
        <v>2.1996114618746967</v>
      </c>
      <c r="AK65" s="1">
        <f t="shared" si="5"/>
        <v>4118</v>
      </c>
    </row>
    <row r="66" spans="1:37" x14ac:dyDescent="0.25">
      <c r="A66" s="12" t="s">
        <v>146</v>
      </c>
      <c r="B66" s="13">
        <v>106</v>
      </c>
      <c r="C66" s="13">
        <v>125</v>
      </c>
      <c r="D66" s="13">
        <v>215</v>
      </c>
      <c r="E66" s="14" t="s">
        <v>147</v>
      </c>
      <c r="F66" s="13">
        <v>23</v>
      </c>
      <c r="G66" s="14" t="s">
        <v>28</v>
      </c>
      <c r="H66" s="14" t="s">
        <v>28</v>
      </c>
      <c r="I66" s="13">
        <v>2</v>
      </c>
      <c r="J66" s="13">
        <v>4118</v>
      </c>
      <c r="K66" s="13">
        <v>0.19</v>
      </c>
      <c r="L66" s="13">
        <v>2</v>
      </c>
      <c r="M66" s="13">
        <v>0</v>
      </c>
      <c r="N66" s="14" t="s">
        <v>900</v>
      </c>
      <c r="O66" s="14" t="s">
        <v>942</v>
      </c>
      <c r="P66" s="14" t="s">
        <v>305</v>
      </c>
      <c r="Q66" s="14" t="s">
        <v>306</v>
      </c>
      <c r="R66" s="14" t="s">
        <v>155</v>
      </c>
      <c r="S66" s="13">
        <v>803</v>
      </c>
      <c r="T66" s="13">
        <v>0</v>
      </c>
      <c r="U66" s="13">
        <v>0</v>
      </c>
      <c r="V66" s="13">
        <v>0</v>
      </c>
      <c r="W66" s="13">
        <v>0</v>
      </c>
      <c r="X66" s="13">
        <v>803</v>
      </c>
      <c r="Y66" s="13">
        <v>803</v>
      </c>
      <c r="Z66" s="13">
        <v>0</v>
      </c>
      <c r="AA66" s="13">
        <v>0</v>
      </c>
      <c r="AB66" s="13">
        <v>20</v>
      </c>
      <c r="AC66" s="1" t="str">
        <f t="shared" si="0"/>
        <v>mobile</v>
      </c>
      <c r="AD66" s="1">
        <f>IF(I66=0,CONTROL!H$13,IF(I66&lt;=CONTROL!F$12,CONTROL!H$12,IF(I66&lt;=CONTROL!F$11,CONTROL!H$11,IF(I66&lt;=CONTROL!F$10,CONTROL!H$10,CONTROL!H$9))))</f>
        <v>4118</v>
      </c>
      <c r="AE66" s="1">
        <f t="shared" si="1"/>
        <v>803</v>
      </c>
      <c r="AF66" s="19">
        <f t="shared" si="2"/>
        <v>0.19499757163671685</v>
      </c>
      <c r="AG66" s="19">
        <f t="shared" si="3"/>
        <v>0.19499757163671685</v>
      </c>
      <c r="AI66" s="1" t="s">
        <v>70</v>
      </c>
      <c r="AJ66" s="19">
        <f t="shared" si="4"/>
        <v>8.8661810613943821</v>
      </c>
      <c r="AK66" s="1">
        <f t="shared" si="5"/>
        <v>4805</v>
      </c>
    </row>
    <row r="67" spans="1:37" x14ac:dyDescent="0.25">
      <c r="A67" s="12" t="s">
        <v>161</v>
      </c>
      <c r="B67" s="13">
        <v>22</v>
      </c>
      <c r="C67" s="13">
        <v>-99</v>
      </c>
      <c r="D67" s="13">
        <v>16</v>
      </c>
      <c r="E67" s="14" t="s">
        <v>162</v>
      </c>
      <c r="F67" s="13">
        <v>23</v>
      </c>
      <c r="G67" s="14" t="s">
        <v>28</v>
      </c>
      <c r="H67" s="14" t="s">
        <v>28</v>
      </c>
      <c r="I67" s="13">
        <v>2</v>
      </c>
      <c r="J67" s="13">
        <v>4118</v>
      </c>
      <c r="K67" s="13">
        <v>1</v>
      </c>
      <c r="L67" s="16"/>
      <c r="M67" s="13">
        <v>1</v>
      </c>
      <c r="N67" s="14" t="s">
        <v>302</v>
      </c>
      <c r="O67" s="14" t="s">
        <v>303</v>
      </c>
      <c r="P67" s="14" t="s">
        <v>159</v>
      </c>
      <c r="Q67" s="14" t="s">
        <v>159</v>
      </c>
      <c r="R67" s="14" t="s">
        <v>159</v>
      </c>
      <c r="S67" s="13">
        <v>4622</v>
      </c>
      <c r="T67" s="13">
        <v>469</v>
      </c>
      <c r="U67" s="13">
        <v>996</v>
      </c>
      <c r="V67" s="13">
        <v>1465</v>
      </c>
      <c r="W67" s="13">
        <v>1240</v>
      </c>
      <c r="X67" s="13">
        <v>1917</v>
      </c>
      <c r="Y67" s="13">
        <v>3157</v>
      </c>
      <c r="Z67" s="16"/>
      <c r="AA67" s="13">
        <v>0</v>
      </c>
      <c r="AB67" s="13">
        <v>20</v>
      </c>
      <c r="AC67" s="1" t="str">
        <f t="shared" ref="AC67:AC130" si="6">IF(L67=1,"freestand",IF(L67=2,"mobile",IF(L67=3,"new",IF(F67&gt;0,"hospital","no service"))))</f>
        <v>hospital</v>
      </c>
      <c r="AD67" s="1">
        <f>IF(I67=0,CONTROL!H$13,IF(I67&lt;=CONTROL!F$12,CONTROL!H$12,IF(I67&lt;=CONTROL!F$11,CONTROL!H$11,IF(I67&lt;=CONTROL!F$10,CONTROL!H$10,CONTROL!H$9))))</f>
        <v>4118</v>
      </c>
      <c r="AE67" s="1">
        <f t="shared" ref="AE67:AE130" si="7">T67+U67+W67+X67</f>
        <v>4622</v>
      </c>
      <c r="AF67" s="19">
        <f t="shared" ref="AF67:AF130" si="8">IF((AE67/AD67)&gt;1,1,AE67/AD67)</f>
        <v>1</v>
      </c>
      <c r="AG67" s="19">
        <f t="shared" ref="AG67:AG130" si="9">IF(M67&gt;0,M67,AF67)</f>
        <v>1</v>
      </c>
      <c r="AI67" s="1" t="s">
        <v>71</v>
      </c>
      <c r="AJ67" s="19">
        <f t="shared" ref="AJ67:AJ101" si="10">SUMIF($H$2:$H$371,AI67,$AG$2:$AG$371)</f>
        <v>0</v>
      </c>
      <c r="AK67" s="17">
        <f>AD$10</f>
        <v>1716</v>
      </c>
    </row>
    <row r="68" spans="1:37" x14ac:dyDescent="0.25">
      <c r="A68" s="12" t="s">
        <v>161</v>
      </c>
      <c r="B68" s="13">
        <v>22</v>
      </c>
      <c r="C68" s="13">
        <v>-99</v>
      </c>
      <c r="D68" s="13">
        <v>76</v>
      </c>
      <c r="E68" s="14" t="s">
        <v>162</v>
      </c>
      <c r="F68" s="13">
        <v>23</v>
      </c>
      <c r="G68" s="14" t="s">
        <v>28</v>
      </c>
      <c r="H68" s="14" t="s">
        <v>28</v>
      </c>
      <c r="I68" s="13">
        <v>2</v>
      </c>
      <c r="J68" s="13">
        <v>4118</v>
      </c>
      <c r="K68" s="13">
        <v>1</v>
      </c>
      <c r="L68" s="16"/>
      <c r="M68" s="13">
        <v>1</v>
      </c>
      <c r="N68" s="14" t="s">
        <v>159</v>
      </c>
      <c r="O68" s="14" t="s">
        <v>301</v>
      </c>
      <c r="P68" s="14" t="s">
        <v>159</v>
      </c>
      <c r="Q68" s="14" t="s">
        <v>159</v>
      </c>
      <c r="R68" s="14" t="s">
        <v>159</v>
      </c>
      <c r="S68" s="13">
        <v>1346</v>
      </c>
      <c r="T68" s="13">
        <v>45</v>
      </c>
      <c r="U68" s="13">
        <v>102</v>
      </c>
      <c r="V68" s="13">
        <v>147</v>
      </c>
      <c r="W68" s="13">
        <v>588</v>
      </c>
      <c r="X68" s="13">
        <v>611</v>
      </c>
      <c r="Y68" s="13">
        <v>1199</v>
      </c>
      <c r="Z68" s="16"/>
      <c r="AA68" s="13">
        <v>0</v>
      </c>
      <c r="AB68" s="13">
        <v>20</v>
      </c>
      <c r="AC68" s="1" t="str">
        <f t="shared" si="6"/>
        <v>hospital</v>
      </c>
      <c r="AD68" s="1">
        <f>IF(I68=0,CONTROL!H$13,IF(I68&lt;=CONTROL!F$12,CONTROL!H$12,IF(I68&lt;=CONTROL!F$11,CONTROL!H$11,IF(I68&lt;=CONTROL!F$10,CONTROL!H$10,CONTROL!H$9))))</f>
        <v>4118</v>
      </c>
      <c r="AE68" s="1">
        <f t="shared" si="7"/>
        <v>1346</v>
      </c>
      <c r="AF68" s="19">
        <f t="shared" si="8"/>
        <v>0.32685769791160757</v>
      </c>
      <c r="AG68" s="19">
        <f t="shared" si="9"/>
        <v>1</v>
      </c>
      <c r="AI68" s="1" t="s">
        <v>72</v>
      </c>
      <c r="AJ68" s="19">
        <f t="shared" si="10"/>
        <v>3.1232631107126849</v>
      </c>
      <c r="AK68" s="1">
        <f t="shared" ref="AK68:AK100" si="11">AVERAGEIF(H$2:H$371,AI68,AD$2:AD$371)</f>
        <v>4462</v>
      </c>
    </row>
    <row r="69" spans="1:37" x14ac:dyDescent="0.25">
      <c r="A69" s="12" t="s">
        <v>161</v>
      </c>
      <c r="B69" s="13">
        <v>77</v>
      </c>
      <c r="C69" s="13">
        <v>-99</v>
      </c>
      <c r="D69" s="13">
        <v>73</v>
      </c>
      <c r="E69" s="14" t="s">
        <v>162</v>
      </c>
      <c r="F69" s="13">
        <v>24</v>
      </c>
      <c r="G69" s="14" t="s">
        <v>29</v>
      </c>
      <c r="H69" s="14" t="s">
        <v>29</v>
      </c>
      <c r="I69" s="13">
        <v>1</v>
      </c>
      <c r="J69" s="13">
        <v>3775</v>
      </c>
      <c r="K69" s="13">
        <v>1</v>
      </c>
      <c r="L69" s="16"/>
      <c r="M69" s="13">
        <v>1</v>
      </c>
      <c r="N69" s="14" t="s">
        <v>307</v>
      </c>
      <c r="O69" s="14" t="s">
        <v>308</v>
      </c>
      <c r="P69" s="14" t="s">
        <v>159</v>
      </c>
      <c r="Q69" s="14" t="s">
        <v>159</v>
      </c>
      <c r="R69" s="14" t="s">
        <v>159</v>
      </c>
      <c r="S69" s="13">
        <v>2103</v>
      </c>
      <c r="T69" s="13">
        <v>170</v>
      </c>
      <c r="U69" s="13">
        <v>278</v>
      </c>
      <c r="V69" s="13">
        <v>448</v>
      </c>
      <c r="W69" s="13">
        <v>431</v>
      </c>
      <c r="X69" s="13">
        <v>1224</v>
      </c>
      <c r="Y69" s="13">
        <v>1655</v>
      </c>
      <c r="Z69" s="16"/>
      <c r="AA69" s="13">
        <v>0</v>
      </c>
      <c r="AB69" s="13">
        <v>21</v>
      </c>
      <c r="AC69" s="1" t="str">
        <f t="shared" si="6"/>
        <v>hospital</v>
      </c>
      <c r="AD69" s="1">
        <f>IF(I69=0,CONTROL!H$13,IF(I69&lt;=CONTROL!F$12,CONTROL!H$12,IF(I69&lt;=CONTROL!F$11,CONTROL!H$11,IF(I69&lt;=CONTROL!F$10,CONTROL!H$10,CONTROL!H$9))))</f>
        <v>3775</v>
      </c>
      <c r="AE69" s="1">
        <f t="shared" si="7"/>
        <v>2103</v>
      </c>
      <c r="AF69" s="19">
        <f t="shared" si="8"/>
        <v>0.5570860927152318</v>
      </c>
      <c r="AG69" s="19">
        <f t="shared" si="9"/>
        <v>1</v>
      </c>
      <c r="AI69" s="1" t="s">
        <v>73</v>
      </c>
      <c r="AJ69" s="19">
        <f t="shared" si="10"/>
        <v>11.750260145681581</v>
      </c>
      <c r="AK69" s="1">
        <f t="shared" si="11"/>
        <v>4805</v>
      </c>
    </row>
    <row r="70" spans="1:37" x14ac:dyDescent="0.25">
      <c r="A70" s="12" t="s">
        <v>146</v>
      </c>
      <c r="B70" s="13">
        <v>50</v>
      </c>
      <c r="C70" s="13">
        <v>68</v>
      </c>
      <c r="D70" s="13">
        <v>104</v>
      </c>
      <c r="E70" s="14" t="s">
        <v>147</v>
      </c>
      <c r="F70" s="13">
        <v>146</v>
      </c>
      <c r="G70" s="14" t="s">
        <v>309</v>
      </c>
      <c r="H70" s="14" t="s">
        <v>30</v>
      </c>
      <c r="I70" s="13">
        <v>4</v>
      </c>
      <c r="J70" s="13">
        <v>4805</v>
      </c>
      <c r="K70" s="13">
        <v>1</v>
      </c>
      <c r="L70" s="13">
        <v>1</v>
      </c>
      <c r="M70" s="13">
        <v>1</v>
      </c>
      <c r="N70" s="14" t="s">
        <v>943</v>
      </c>
      <c r="O70" s="14" t="s">
        <v>313</v>
      </c>
      <c r="P70" s="14" t="s">
        <v>314</v>
      </c>
      <c r="Q70" s="14" t="s">
        <v>315</v>
      </c>
      <c r="R70" s="14" t="s">
        <v>316</v>
      </c>
      <c r="S70" s="13">
        <v>3659</v>
      </c>
      <c r="T70" s="13">
        <v>0</v>
      </c>
      <c r="U70" s="13">
        <v>0</v>
      </c>
      <c r="V70" s="13">
        <v>0</v>
      </c>
      <c r="W70" s="13">
        <v>1140</v>
      </c>
      <c r="X70" s="13">
        <v>2519</v>
      </c>
      <c r="Y70" s="13">
        <v>3659</v>
      </c>
      <c r="Z70" s="13">
        <v>0</v>
      </c>
      <c r="AA70" s="13">
        <v>0</v>
      </c>
      <c r="AB70" s="13">
        <v>22</v>
      </c>
      <c r="AC70" s="1" t="str">
        <f t="shared" si="6"/>
        <v>freestand</v>
      </c>
      <c r="AD70" s="1">
        <f>IF(I70=0,CONTROL!H$13,IF(I70&lt;=CONTROL!F$12,CONTROL!H$12,IF(I70&lt;=CONTROL!F$11,CONTROL!H$11,IF(I70&lt;=CONTROL!F$10,CONTROL!H$10,CONTROL!H$9))))</f>
        <v>4462</v>
      </c>
      <c r="AE70" s="1">
        <f t="shared" si="7"/>
        <v>3659</v>
      </c>
      <c r="AF70" s="19">
        <f t="shared" si="8"/>
        <v>0.82003585835948001</v>
      </c>
      <c r="AG70" s="19">
        <f t="shared" si="9"/>
        <v>1</v>
      </c>
      <c r="AI70" s="1" t="s">
        <v>74</v>
      </c>
      <c r="AJ70" s="19">
        <f t="shared" si="10"/>
        <v>0</v>
      </c>
      <c r="AK70" s="17">
        <f>AD$10</f>
        <v>1716</v>
      </c>
    </row>
    <row r="71" spans="1:37" x14ac:dyDescent="0.25">
      <c r="A71" s="12" t="s">
        <v>161</v>
      </c>
      <c r="B71" s="13">
        <v>135</v>
      </c>
      <c r="C71" s="13">
        <v>-99</v>
      </c>
      <c r="D71" s="13">
        <v>162</v>
      </c>
      <c r="E71" s="14" t="s">
        <v>162</v>
      </c>
      <c r="F71" s="13">
        <v>146</v>
      </c>
      <c r="G71" s="14" t="s">
        <v>309</v>
      </c>
      <c r="H71" s="14" t="s">
        <v>30</v>
      </c>
      <c r="I71" s="13">
        <v>4</v>
      </c>
      <c r="J71" s="13">
        <v>4805</v>
      </c>
      <c r="K71" s="13">
        <v>2</v>
      </c>
      <c r="L71" s="16"/>
      <c r="M71" s="13">
        <v>2</v>
      </c>
      <c r="N71" s="14" t="s">
        <v>159</v>
      </c>
      <c r="O71" s="14" t="s">
        <v>311</v>
      </c>
      <c r="P71" s="14" t="s">
        <v>159</v>
      </c>
      <c r="Q71" s="14" t="s">
        <v>159</v>
      </c>
      <c r="R71" s="14" t="s">
        <v>159</v>
      </c>
      <c r="S71" s="13">
        <v>6454</v>
      </c>
      <c r="T71" s="13">
        <v>372</v>
      </c>
      <c r="U71" s="13">
        <v>1169</v>
      </c>
      <c r="V71" s="13">
        <v>1541</v>
      </c>
      <c r="W71" s="13">
        <v>1854</v>
      </c>
      <c r="X71" s="13">
        <v>3059</v>
      </c>
      <c r="Y71" s="13">
        <v>4913</v>
      </c>
      <c r="Z71" s="16"/>
      <c r="AA71" s="13">
        <v>0</v>
      </c>
      <c r="AB71" s="13">
        <v>22</v>
      </c>
      <c r="AC71" s="1" t="str">
        <f t="shared" si="6"/>
        <v>hospital</v>
      </c>
      <c r="AD71" s="1">
        <f>IF(I71=0,CONTROL!H$13,IF(I71&lt;=CONTROL!F$12,CONTROL!H$12,IF(I71&lt;=CONTROL!F$11,CONTROL!H$11,IF(I71&lt;=CONTROL!F$10,CONTROL!H$10,CONTROL!H$9))))</f>
        <v>4462</v>
      </c>
      <c r="AE71" s="1">
        <f t="shared" si="7"/>
        <v>6454</v>
      </c>
      <c r="AF71" s="19">
        <f t="shared" si="8"/>
        <v>1</v>
      </c>
      <c r="AG71" s="19">
        <f t="shared" si="9"/>
        <v>2</v>
      </c>
      <c r="AI71" s="1" t="s">
        <v>75</v>
      </c>
      <c r="AJ71" s="19">
        <f t="shared" si="10"/>
        <v>1.3091390728476822</v>
      </c>
      <c r="AK71" s="1">
        <f t="shared" si="11"/>
        <v>3775</v>
      </c>
    </row>
    <row r="72" spans="1:37" x14ac:dyDescent="0.25">
      <c r="A72" s="12" t="s">
        <v>146</v>
      </c>
      <c r="B72" s="13">
        <v>51</v>
      </c>
      <c r="C72" s="13">
        <v>69</v>
      </c>
      <c r="D72" s="13">
        <v>105</v>
      </c>
      <c r="E72" s="14" t="s">
        <v>147</v>
      </c>
      <c r="F72" s="13">
        <v>146</v>
      </c>
      <c r="G72" s="14" t="s">
        <v>309</v>
      </c>
      <c r="H72" s="14" t="s">
        <v>30</v>
      </c>
      <c r="I72" s="13">
        <v>4</v>
      </c>
      <c r="J72" s="13">
        <v>4805</v>
      </c>
      <c r="K72" s="13">
        <v>1</v>
      </c>
      <c r="L72" s="13">
        <v>1</v>
      </c>
      <c r="M72" s="13">
        <v>1</v>
      </c>
      <c r="N72" s="14" t="s">
        <v>944</v>
      </c>
      <c r="O72" s="14" t="s">
        <v>313</v>
      </c>
      <c r="P72" s="14" t="s">
        <v>314</v>
      </c>
      <c r="Q72" s="14" t="s">
        <v>315</v>
      </c>
      <c r="R72" s="14" t="s">
        <v>316</v>
      </c>
      <c r="S72" s="13">
        <v>2970</v>
      </c>
      <c r="T72" s="13">
        <v>0</v>
      </c>
      <c r="U72" s="13">
        <v>0</v>
      </c>
      <c r="V72" s="13">
        <v>0</v>
      </c>
      <c r="W72" s="13">
        <v>565</v>
      </c>
      <c r="X72" s="13">
        <v>2405</v>
      </c>
      <c r="Y72" s="13">
        <v>2970</v>
      </c>
      <c r="Z72" s="13">
        <v>0</v>
      </c>
      <c r="AA72" s="13">
        <v>0</v>
      </c>
      <c r="AB72" s="13">
        <v>22</v>
      </c>
      <c r="AC72" s="1" t="str">
        <f t="shared" si="6"/>
        <v>freestand</v>
      </c>
      <c r="AD72" s="1">
        <f>IF(I72=0,CONTROL!H$13,IF(I72&lt;=CONTROL!F$12,CONTROL!H$12,IF(I72&lt;=CONTROL!F$11,CONTROL!H$11,IF(I72&lt;=CONTROL!F$10,CONTROL!H$10,CONTROL!H$9))))</f>
        <v>4462</v>
      </c>
      <c r="AE72" s="1">
        <f t="shared" si="7"/>
        <v>2970</v>
      </c>
      <c r="AF72" s="19">
        <f t="shared" si="8"/>
        <v>0.66562079784849848</v>
      </c>
      <c r="AG72" s="19">
        <f t="shared" si="9"/>
        <v>1</v>
      </c>
      <c r="AI72" s="1" t="s">
        <v>76</v>
      </c>
      <c r="AJ72" s="19">
        <f t="shared" si="10"/>
        <v>0.2529137529137529</v>
      </c>
      <c r="AK72" s="1">
        <f t="shared" si="11"/>
        <v>1716</v>
      </c>
    </row>
    <row r="73" spans="1:37" x14ac:dyDescent="0.25">
      <c r="A73" s="12" t="s">
        <v>146</v>
      </c>
      <c r="B73" s="13">
        <v>128</v>
      </c>
      <c r="C73" s="13">
        <v>154</v>
      </c>
      <c r="D73" s="13">
        <v>354</v>
      </c>
      <c r="E73" s="14" t="s">
        <v>147</v>
      </c>
      <c r="F73" s="13">
        <v>26</v>
      </c>
      <c r="G73" s="14" t="s">
        <v>31</v>
      </c>
      <c r="H73" s="14" t="s">
        <v>31</v>
      </c>
      <c r="I73" s="13">
        <v>7</v>
      </c>
      <c r="J73" s="13">
        <v>4805</v>
      </c>
      <c r="K73" s="13">
        <v>1</v>
      </c>
      <c r="L73" s="13">
        <v>1</v>
      </c>
      <c r="M73" s="13">
        <v>1</v>
      </c>
      <c r="N73" s="14" t="s">
        <v>159</v>
      </c>
      <c r="O73" s="14" t="s">
        <v>325</v>
      </c>
      <c r="P73" s="14" t="s">
        <v>326</v>
      </c>
      <c r="Q73" s="14" t="s">
        <v>323</v>
      </c>
      <c r="R73" s="14" t="s">
        <v>327</v>
      </c>
      <c r="S73" s="13">
        <v>5535</v>
      </c>
      <c r="T73" s="13">
        <v>0</v>
      </c>
      <c r="U73" s="13">
        <v>0</v>
      </c>
      <c r="V73" s="13">
        <v>0</v>
      </c>
      <c r="W73" s="13">
        <v>1102</v>
      </c>
      <c r="X73" s="13">
        <v>4433</v>
      </c>
      <c r="Y73" s="13">
        <v>5535</v>
      </c>
      <c r="Z73" s="13">
        <v>0</v>
      </c>
      <c r="AA73" s="13">
        <v>0</v>
      </c>
      <c r="AB73" s="13">
        <v>23</v>
      </c>
      <c r="AC73" s="1" t="str">
        <f t="shared" si="6"/>
        <v>freestand</v>
      </c>
      <c r="AD73" s="1">
        <f>IF(I73=0,CONTROL!H$13,IF(I73&lt;=CONTROL!F$12,CONTROL!H$12,IF(I73&lt;=CONTROL!F$11,CONTROL!H$11,IF(I73&lt;=CONTROL!F$10,CONTROL!H$10,CONTROL!H$9))))</f>
        <v>4805</v>
      </c>
      <c r="AE73" s="1">
        <f t="shared" si="7"/>
        <v>5535</v>
      </c>
      <c r="AF73" s="19">
        <f t="shared" si="8"/>
        <v>1</v>
      </c>
      <c r="AG73" s="19">
        <f t="shared" si="9"/>
        <v>1</v>
      </c>
      <c r="AI73" s="1" t="s">
        <v>77</v>
      </c>
      <c r="AJ73" s="19">
        <f t="shared" si="10"/>
        <v>0</v>
      </c>
      <c r="AK73" s="17">
        <f>AD$10</f>
        <v>1716</v>
      </c>
    </row>
    <row r="74" spans="1:37" x14ac:dyDescent="0.25">
      <c r="A74" s="12" t="s">
        <v>146</v>
      </c>
      <c r="B74" s="13">
        <v>152</v>
      </c>
      <c r="C74" s="13">
        <v>185</v>
      </c>
      <c r="D74" s="13">
        <v>419</v>
      </c>
      <c r="E74" s="14" t="s">
        <v>147</v>
      </c>
      <c r="F74" s="13">
        <v>26</v>
      </c>
      <c r="G74" s="14" t="s">
        <v>31</v>
      </c>
      <c r="H74" s="14" t="s">
        <v>31</v>
      </c>
      <c r="I74" s="13">
        <v>7</v>
      </c>
      <c r="J74" s="13">
        <v>4805</v>
      </c>
      <c r="K74" s="13">
        <v>1</v>
      </c>
      <c r="L74" s="13">
        <v>1</v>
      </c>
      <c r="M74" s="13">
        <v>1</v>
      </c>
      <c r="N74" s="14" t="s">
        <v>945</v>
      </c>
      <c r="O74" s="14" t="s">
        <v>324</v>
      </c>
      <c r="P74" s="14" t="s">
        <v>322</v>
      </c>
      <c r="Q74" s="14" t="s">
        <v>323</v>
      </c>
      <c r="R74" s="14" t="s">
        <v>324</v>
      </c>
      <c r="S74" s="13">
        <v>4298</v>
      </c>
      <c r="T74" s="13">
        <v>0</v>
      </c>
      <c r="U74" s="13">
        <v>0</v>
      </c>
      <c r="V74" s="13">
        <v>0</v>
      </c>
      <c r="W74" s="13">
        <v>777</v>
      </c>
      <c r="X74" s="13">
        <v>3521</v>
      </c>
      <c r="Y74" s="13">
        <v>4298</v>
      </c>
      <c r="Z74" s="13">
        <v>0</v>
      </c>
      <c r="AA74" s="13">
        <v>0</v>
      </c>
      <c r="AB74" s="13">
        <v>23</v>
      </c>
      <c r="AC74" s="1" t="str">
        <f t="shared" si="6"/>
        <v>freestand</v>
      </c>
      <c r="AD74" s="1">
        <f>IF(I74=0,CONTROL!H$13,IF(I74&lt;=CONTROL!F$12,CONTROL!H$12,IF(I74&lt;=CONTROL!F$11,CONTROL!H$11,IF(I74&lt;=CONTROL!F$10,CONTROL!H$10,CONTROL!H$9))))</f>
        <v>4805</v>
      </c>
      <c r="AE74" s="1">
        <f t="shared" si="7"/>
        <v>4298</v>
      </c>
      <c r="AF74" s="19">
        <f t="shared" si="8"/>
        <v>0.89448491155046828</v>
      </c>
      <c r="AG74" s="19">
        <f t="shared" si="9"/>
        <v>1</v>
      </c>
      <c r="AI74" s="1" t="s">
        <v>78</v>
      </c>
      <c r="AJ74" s="19">
        <f t="shared" si="10"/>
        <v>1</v>
      </c>
      <c r="AK74" s="1">
        <f t="shared" si="11"/>
        <v>3775</v>
      </c>
    </row>
    <row r="75" spans="1:37" x14ac:dyDescent="0.25">
      <c r="A75" s="12" t="s">
        <v>146</v>
      </c>
      <c r="B75" s="13">
        <v>153</v>
      </c>
      <c r="C75" s="13">
        <v>186</v>
      </c>
      <c r="D75" s="13">
        <v>420</v>
      </c>
      <c r="E75" s="14" t="s">
        <v>147</v>
      </c>
      <c r="F75" s="13">
        <v>26</v>
      </c>
      <c r="G75" s="14" t="s">
        <v>31</v>
      </c>
      <c r="H75" s="14" t="s">
        <v>31</v>
      </c>
      <c r="I75" s="13">
        <v>7</v>
      </c>
      <c r="J75" s="13">
        <v>4805</v>
      </c>
      <c r="K75" s="13">
        <v>1</v>
      </c>
      <c r="L75" s="13">
        <v>1</v>
      </c>
      <c r="M75" s="13">
        <v>1</v>
      </c>
      <c r="N75" s="14" t="s">
        <v>946</v>
      </c>
      <c r="O75" s="14" t="s">
        <v>324</v>
      </c>
      <c r="P75" s="14" t="s">
        <v>249</v>
      </c>
      <c r="Q75" s="14" t="s">
        <v>323</v>
      </c>
      <c r="R75" s="14" t="s">
        <v>324</v>
      </c>
      <c r="S75" s="13">
        <v>4395</v>
      </c>
      <c r="T75" s="13">
        <v>0</v>
      </c>
      <c r="U75" s="13">
        <v>0</v>
      </c>
      <c r="V75" s="13">
        <v>0</v>
      </c>
      <c r="W75" s="13">
        <v>1080</v>
      </c>
      <c r="X75" s="13">
        <v>3315</v>
      </c>
      <c r="Y75" s="13">
        <v>4395</v>
      </c>
      <c r="Z75" s="13">
        <v>0</v>
      </c>
      <c r="AA75" s="13">
        <v>0</v>
      </c>
      <c r="AB75" s="13">
        <v>23</v>
      </c>
      <c r="AC75" s="1" t="str">
        <f t="shared" si="6"/>
        <v>freestand</v>
      </c>
      <c r="AD75" s="1">
        <f>IF(I75=0,CONTROL!H$13,IF(I75&lt;=CONTROL!F$12,CONTROL!H$12,IF(I75&lt;=CONTROL!F$11,CONTROL!H$11,IF(I75&lt;=CONTROL!F$10,CONTROL!H$10,CONTROL!H$9))))</f>
        <v>4805</v>
      </c>
      <c r="AE75" s="1">
        <f t="shared" si="7"/>
        <v>4395</v>
      </c>
      <c r="AF75" s="19">
        <f t="shared" si="8"/>
        <v>0.91467221644120711</v>
      </c>
      <c r="AG75" s="19">
        <f t="shared" si="9"/>
        <v>1</v>
      </c>
      <c r="AI75" s="1" t="s">
        <v>79</v>
      </c>
      <c r="AJ75" s="19">
        <f t="shared" si="10"/>
        <v>8.4653485952133192</v>
      </c>
      <c r="AK75" s="1">
        <f t="shared" si="11"/>
        <v>4805</v>
      </c>
    </row>
    <row r="76" spans="1:37" x14ac:dyDescent="0.25">
      <c r="A76" s="12" t="s">
        <v>146</v>
      </c>
      <c r="B76" s="13">
        <v>127</v>
      </c>
      <c r="C76" s="13">
        <v>153</v>
      </c>
      <c r="D76" s="13">
        <v>352</v>
      </c>
      <c r="E76" s="14" t="s">
        <v>147</v>
      </c>
      <c r="F76" s="13">
        <v>26</v>
      </c>
      <c r="G76" s="14" t="s">
        <v>31</v>
      </c>
      <c r="H76" s="14" t="s">
        <v>31</v>
      </c>
      <c r="I76" s="13">
        <v>7</v>
      </c>
      <c r="J76" s="13">
        <v>4805</v>
      </c>
      <c r="K76" s="13">
        <v>1</v>
      </c>
      <c r="L76" s="13">
        <v>1</v>
      </c>
      <c r="M76" s="13">
        <v>1</v>
      </c>
      <c r="N76" s="14" t="s">
        <v>159</v>
      </c>
      <c r="O76" s="14" t="s">
        <v>325</v>
      </c>
      <c r="P76" s="14" t="s">
        <v>326</v>
      </c>
      <c r="Q76" s="14" t="s">
        <v>323</v>
      </c>
      <c r="R76" s="14" t="s">
        <v>327</v>
      </c>
      <c r="S76" s="13">
        <v>4442</v>
      </c>
      <c r="T76" s="13">
        <v>0</v>
      </c>
      <c r="U76" s="13">
        <v>0</v>
      </c>
      <c r="V76" s="13">
        <v>0</v>
      </c>
      <c r="W76" s="13">
        <v>762</v>
      </c>
      <c r="X76" s="13">
        <v>3680</v>
      </c>
      <c r="Y76" s="13">
        <v>4442</v>
      </c>
      <c r="Z76" s="13">
        <v>0</v>
      </c>
      <c r="AA76" s="13">
        <v>0</v>
      </c>
      <c r="AB76" s="13">
        <v>23</v>
      </c>
      <c r="AC76" s="1" t="str">
        <f t="shared" si="6"/>
        <v>freestand</v>
      </c>
      <c r="AD76" s="1">
        <f>IF(I76=0,CONTROL!H$13,IF(I76&lt;=CONTROL!F$12,CONTROL!H$12,IF(I76&lt;=CONTROL!F$11,CONTROL!H$11,IF(I76&lt;=CONTROL!F$10,CONTROL!H$10,CONTROL!H$9))))</f>
        <v>4805</v>
      </c>
      <c r="AE76" s="1">
        <f t="shared" si="7"/>
        <v>4442</v>
      </c>
      <c r="AF76" s="19">
        <f t="shared" si="8"/>
        <v>0.9244536940686785</v>
      </c>
      <c r="AG76" s="19">
        <f t="shared" si="9"/>
        <v>1</v>
      </c>
      <c r="AI76" s="1" t="s">
        <v>80</v>
      </c>
      <c r="AJ76" s="19">
        <f t="shared" si="10"/>
        <v>0.38111888111888109</v>
      </c>
      <c r="AK76" s="1">
        <f t="shared" si="11"/>
        <v>1716</v>
      </c>
    </row>
    <row r="77" spans="1:37" x14ac:dyDescent="0.25">
      <c r="A77" s="12" t="s">
        <v>161</v>
      </c>
      <c r="B77" s="13">
        <v>64</v>
      </c>
      <c r="C77" s="13">
        <v>-99</v>
      </c>
      <c r="D77" s="13">
        <v>61</v>
      </c>
      <c r="E77" s="14" t="s">
        <v>162</v>
      </c>
      <c r="F77" s="13">
        <v>26</v>
      </c>
      <c r="G77" s="14" t="s">
        <v>31</v>
      </c>
      <c r="H77" s="14" t="s">
        <v>31</v>
      </c>
      <c r="I77" s="13">
        <v>7</v>
      </c>
      <c r="J77" s="13">
        <v>4805</v>
      </c>
      <c r="K77" s="13">
        <v>3</v>
      </c>
      <c r="L77" s="16"/>
      <c r="M77" s="13">
        <v>3</v>
      </c>
      <c r="N77" s="14" t="s">
        <v>318</v>
      </c>
      <c r="O77" s="14" t="s">
        <v>319</v>
      </c>
      <c r="P77" s="14" t="s">
        <v>159</v>
      </c>
      <c r="Q77" s="14" t="s">
        <v>159</v>
      </c>
      <c r="R77" s="14" t="s">
        <v>159</v>
      </c>
      <c r="S77" s="13">
        <v>8697</v>
      </c>
      <c r="T77" s="13">
        <v>1316</v>
      </c>
      <c r="U77" s="13">
        <v>3285</v>
      </c>
      <c r="V77" s="13">
        <v>4601</v>
      </c>
      <c r="W77" s="13">
        <v>1583</v>
      </c>
      <c r="X77" s="13">
        <v>2513</v>
      </c>
      <c r="Y77" s="13">
        <v>4096</v>
      </c>
      <c r="Z77" s="16"/>
      <c r="AA77" s="13">
        <v>0</v>
      </c>
      <c r="AB77" s="13">
        <v>23</v>
      </c>
      <c r="AC77" s="1" t="str">
        <f t="shared" si="6"/>
        <v>hospital</v>
      </c>
      <c r="AD77" s="1">
        <f>IF(I77=0,CONTROL!H$13,IF(I77&lt;=CONTROL!F$12,CONTROL!H$12,IF(I77&lt;=CONTROL!F$11,CONTROL!H$11,IF(I77&lt;=CONTROL!F$10,CONTROL!H$10,CONTROL!H$9))))</f>
        <v>4805</v>
      </c>
      <c r="AE77" s="1">
        <f t="shared" si="7"/>
        <v>8697</v>
      </c>
      <c r="AF77" s="19">
        <f t="shared" si="8"/>
        <v>1</v>
      </c>
      <c r="AG77" s="19">
        <f t="shared" si="9"/>
        <v>3</v>
      </c>
      <c r="AI77" s="1" t="s">
        <v>81</v>
      </c>
      <c r="AJ77" s="19">
        <f t="shared" si="10"/>
        <v>2</v>
      </c>
      <c r="AK77" s="1">
        <f t="shared" si="11"/>
        <v>4118</v>
      </c>
    </row>
    <row r="78" spans="1:37" x14ac:dyDescent="0.25">
      <c r="A78" s="12" t="s">
        <v>161</v>
      </c>
      <c r="B78" s="13">
        <v>112</v>
      </c>
      <c r="C78" s="13">
        <v>-99</v>
      </c>
      <c r="D78" s="13">
        <v>109</v>
      </c>
      <c r="E78" s="14" t="s">
        <v>162</v>
      </c>
      <c r="F78" s="13">
        <v>28</v>
      </c>
      <c r="G78" s="14" t="s">
        <v>33</v>
      </c>
      <c r="H78" s="14" t="s">
        <v>33</v>
      </c>
      <c r="I78" s="13">
        <v>1</v>
      </c>
      <c r="J78" s="13">
        <v>3775</v>
      </c>
      <c r="K78" s="13">
        <v>1</v>
      </c>
      <c r="L78" s="16"/>
      <c r="M78" s="13">
        <v>1</v>
      </c>
      <c r="N78" s="14" t="s">
        <v>330</v>
      </c>
      <c r="O78" s="14" t="s">
        <v>331</v>
      </c>
      <c r="P78" s="14" t="s">
        <v>159</v>
      </c>
      <c r="Q78" s="14" t="s">
        <v>159</v>
      </c>
      <c r="R78" s="14" t="s">
        <v>159</v>
      </c>
      <c r="S78" s="13">
        <v>2086</v>
      </c>
      <c r="T78" s="13">
        <v>52</v>
      </c>
      <c r="U78" s="13">
        <v>70</v>
      </c>
      <c r="V78" s="13">
        <v>122</v>
      </c>
      <c r="W78" s="13">
        <v>745</v>
      </c>
      <c r="X78" s="13">
        <v>1219</v>
      </c>
      <c r="Y78" s="13">
        <v>1964</v>
      </c>
      <c r="Z78" s="16"/>
      <c r="AA78" s="13">
        <v>0</v>
      </c>
      <c r="AB78" s="13">
        <v>24</v>
      </c>
      <c r="AC78" s="1" t="str">
        <f t="shared" si="6"/>
        <v>hospital</v>
      </c>
      <c r="AD78" s="1">
        <f>IF(I78=0,CONTROL!H$13,IF(I78&lt;=CONTROL!F$12,CONTROL!H$12,IF(I78&lt;=CONTROL!F$11,CONTROL!H$11,IF(I78&lt;=CONTROL!F$10,CONTROL!H$10,CONTROL!H$9))))</f>
        <v>3775</v>
      </c>
      <c r="AE78" s="1">
        <f t="shared" si="7"/>
        <v>2086</v>
      </c>
      <c r="AF78" s="19">
        <f t="shared" si="8"/>
        <v>0.55258278145695361</v>
      </c>
      <c r="AG78" s="19">
        <f t="shared" si="9"/>
        <v>1</v>
      </c>
      <c r="AI78" s="1" t="s">
        <v>82</v>
      </c>
      <c r="AJ78" s="19">
        <f t="shared" si="10"/>
        <v>1.5849006622516555</v>
      </c>
      <c r="AK78" s="1">
        <f t="shared" si="11"/>
        <v>3775</v>
      </c>
    </row>
    <row r="79" spans="1:37" x14ac:dyDescent="0.25">
      <c r="A79" s="12" t="s">
        <v>161</v>
      </c>
      <c r="B79" s="13">
        <v>90</v>
      </c>
      <c r="C79" s="13">
        <v>-99</v>
      </c>
      <c r="D79" s="13">
        <v>88</v>
      </c>
      <c r="E79" s="14" t="s">
        <v>162</v>
      </c>
      <c r="F79" s="13">
        <v>29</v>
      </c>
      <c r="G79" s="14" t="s">
        <v>34</v>
      </c>
      <c r="H79" s="14" t="s">
        <v>34</v>
      </c>
      <c r="I79" s="13">
        <v>2</v>
      </c>
      <c r="J79" s="13">
        <v>4118</v>
      </c>
      <c r="K79" s="13">
        <v>1</v>
      </c>
      <c r="L79" s="16"/>
      <c r="M79" s="13">
        <v>1</v>
      </c>
      <c r="N79" s="14" t="s">
        <v>332</v>
      </c>
      <c r="O79" s="14" t="s">
        <v>333</v>
      </c>
      <c r="P79" s="14" t="s">
        <v>159</v>
      </c>
      <c r="Q79" s="14" t="s">
        <v>159</v>
      </c>
      <c r="R79" s="14" t="s">
        <v>159</v>
      </c>
      <c r="S79" s="13">
        <v>2744</v>
      </c>
      <c r="T79" s="13">
        <v>33</v>
      </c>
      <c r="U79" s="13">
        <v>98</v>
      </c>
      <c r="V79" s="13">
        <v>131</v>
      </c>
      <c r="W79" s="13">
        <v>844</v>
      </c>
      <c r="X79" s="13">
        <v>1769</v>
      </c>
      <c r="Y79" s="13">
        <v>2613</v>
      </c>
      <c r="Z79" s="16"/>
      <c r="AA79" s="13">
        <v>0</v>
      </c>
      <c r="AB79" s="13">
        <v>25</v>
      </c>
      <c r="AC79" s="1" t="str">
        <f t="shared" si="6"/>
        <v>hospital</v>
      </c>
      <c r="AD79" s="1">
        <f>IF(I79=0,CONTROL!H$13,IF(I79&lt;=CONTROL!F$12,CONTROL!H$12,IF(I79&lt;=CONTROL!F$11,CONTROL!H$11,IF(I79&lt;=CONTROL!F$10,CONTROL!H$10,CONTROL!H$9))))</f>
        <v>4118</v>
      </c>
      <c r="AE79" s="1">
        <f t="shared" si="7"/>
        <v>2744</v>
      </c>
      <c r="AF79" s="19">
        <f t="shared" si="8"/>
        <v>0.66634288489558036</v>
      </c>
      <c r="AG79" s="19">
        <f t="shared" si="9"/>
        <v>1</v>
      </c>
      <c r="AI79" s="1" t="s">
        <v>83</v>
      </c>
      <c r="AJ79" s="19">
        <f t="shared" si="10"/>
        <v>2</v>
      </c>
      <c r="AK79" s="1">
        <f t="shared" si="11"/>
        <v>4118</v>
      </c>
    </row>
    <row r="80" spans="1:37" x14ac:dyDescent="0.25">
      <c r="A80" s="12" t="s">
        <v>161</v>
      </c>
      <c r="B80" s="13">
        <v>113</v>
      </c>
      <c r="C80" s="13">
        <v>-99</v>
      </c>
      <c r="D80" s="13">
        <v>110</v>
      </c>
      <c r="E80" s="14" t="s">
        <v>162</v>
      </c>
      <c r="F80" s="13">
        <v>29</v>
      </c>
      <c r="G80" s="14" t="s">
        <v>34</v>
      </c>
      <c r="H80" s="14" t="s">
        <v>34</v>
      </c>
      <c r="I80" s="13">
        <v>2</v>
      </c>
      <c r="J80" s="13">
        <v>4118</v>
      </c>
      <c r="K80" s="13">
        <v>1</v>
      </c>
      <c r="L80" s="16"/>
      <c r="M80" s="13">
        <v>1</v>
      </c>
      <c r="N80" s="14" t="s">
        <v>334</v>
      </c>
      <c r="O80" s="14" t="s">
        <v>335</v>
      </c>
      <c r="P80" s="14" t="s">
        <v>159</v>
      </c>
      <c r="Q80" s="14" t="s">
        <v>159</v>
      </c>
      <c r="R80" s="14" t="s">
        <v>159</v>
      </c>
      <c r="S80" s="13">
        <v>2775</v>
      </c>
      <c r="T80" s="13">
        <v>146</v>
      </c>
      <c r="U80" s="13">
        <v>301</v>
      </c>
      <c r="V80" s="13">
        <v>447</v>
      </c>
      <c r="W80" s="13">
        <v>453</v>
      </c>
      <c r="X80" s="13">
        <v>1875</v>
      </c>
      <c r="Y80" s="13">
        <v>2328</v>
      </c>
      <c r="Z80" s="16"/>
      <c r="AA80" s="13">
        <v>0</v>
      </c>
      <c r="AB80" s="13">
        <v>25</v>
      </c>
      <c r="AC80" s="1" t="str">
        <f t="shared" si="6"/>
        <v>hospital</v>
      </c>
      <c r="AD80" s="1">
        <f>IF(I80=0,CONTROL!H$13,IF(I80&lt;=CONTROL!F$12,CONTROL!H$12,IF(I80&lt;=CONTROL!F$11,CONTROL!H$11,IF(I80&lt;=CONTROL!F$10,CONTROL!H$10,CONTROL!H$9))))</f>
        <v>4118</v>
      </c>
      <c r="AE80" s="1">
        <f t="shared" si="7"/>
        <v>2775</v>
      </c>
      <c r="AF80" s="19">
        <f t="shared" si="8"/>
        <v>0.67387081107333657</v>
      </c>
      <c r="AG80" s="19">
        <f t="shared" si="9"/>
        <v>1</v>
      </c>
      <c r="AI80" s="1" t="s">
        <v>84</v>
      </c>
      <c r="AJ80" s="19">
        <f t="shared" si="10"/>
        <v>2</v>
      </c>
      <c r="AK80" s="1">
        <f t="shared" si="11"/>
        <v>4118</v>
      </c>
    </row>
    <row r="81" spans="1:37" x14ac:dyDescent="0.25">
      <c r="A81" s="12" t="s">
        <v>146</v>
      </c>
      <c r="B81" s="13">
        <v>111</v>
      </c>
      <c r="C81" s="13">
        <v>130</v>
      </c>
      <c r="D81" s="13">
        <v>232</v>
      </c>
      <c r="E81" s="14" t="s">
        <v>147</v>
      </c>
      <c r="F81" s="13">
        <v>30</v>
      </c>
      <c r="G81" s="14" t="s">
        <v>35</v>
      </c>
      <c r="H81" s="14" t="s">
        <v>35</v>
      </c>
      <c r="I81" s="13">
        <v>1</v>
      </c>
      <c r="J81" s="13">
        <v>3775</v>
      </c>
      <c r="K81" s="13">
        <v>0.57999999999999996</v>
      </c>
      <c r="L81" s="13">
        <v>2</v>
      </c>
      <c r="M81" s="13">
        <v>0</v>
      </c>
      <c r="N81" s="14" t="s">
        <v>900</v>
      </c>
      <c r="O81" s="14" t="s">
        <v>947</v>
      </c>
      <c r="P81" s="14" t="s">
        <v>337</v>
      </c>
      <c r="Q81" s="14" t="s">
        <v>338</v>
      </c>
      <c r="R81" s="14" t="s">
        <v>158</v>
      </c>
      <c r="S81" s="13">
        <v>2171</v>
      </c>
      <c r="T81" s="13">
        <v>74</v>
      </c>
      <c r="U81" s="13">
        <v>146</v>
      </c>
      <c r="V81" s="13">
        <v>220</v>
      </c>
      <c r="W81" s="13">
        <v>715</v>
      </c>
      <c r="X81" s="13">
        <v>1236</v>
      </c>
      <c r="Y81" s="13">
        <v>1951</v>
      </c>
      <c r="Z81" s="13">
        <v>0</v>
      </c>
      <c r="AA81" s="13">
        <v>0</v>
      </c>
      <c r="AB81" s="13">
        <v>26</v>
      </c>
      <c r="AC81" s="1" t="str">
        <f t="shared" si="6"/>
        <v>mobile</v>
      </c>
      <c r="AD81" s="1">
        <f>IF(I81=0,CONTROL!H$13,IF(I81&lt;=CONTROL!F$12,CONTROL!H$12,IF(I81&lt;=CONTROL!F$11,CONTROL!H$11,IF(I81&lt;=CONTROL!F$10,CONTROL!H$10,CONTROL!H$9))))</f>
        <v>3775</v>
      </c>
      <c r="AE81" s="1">
        <f t="shared" si="7"/>
        <v>2171</v>
      </c>
      <c r="AF81" s="19">
        <f t="shared" si="8"/>
        <v>0.57509933774834432</v>
      </c>
      <c r="AG81" s="19">
        <f t="shared" si="9"/>
        <v>0.57509933774834432</v>
      </c>
      <c r="AI81" s="1" t="s">
        <v>85</v>
      </c>
      <c r="AJ81" s="19">
        <f t="shared" si="10"/>
        <v>4</v>
      </c>
      <c r="AK81" s="1">
        <f t="shared" si="11"/>
        <v>4462</v>
      </c>
    </row>
    <row r="82" spans="1:37" x14ac:dyDescent="0.25">
      <c r="A82" s="12" t="s">
        <v>161</v>
      </c>
      <c r="B82" s="13">
        <v>23</v>
      </c>
      <c r="C82" s="13">
        <v>-99</v>
      </c>
      <c r="D82" s="13">
        <v>22</v>
      </c>
      <c r="E82" s="14" t="s">
        <v>162</v>
      </c>
      <c r="F82" s="13">
        <v>30</v>
      </c>
      <c r="G82" s="14" t="s">
        <v>35</v>
      </c>
      <c r="H82" s="14" t="s">
        <v>35</v>
      </c>
      <c r="I82" s="13">
        <v>1</v>
      </c>
      <c r="J82" s="13">
        <v>3775</v>
      </c>
      <c r="K82" s="13">
        <v>1</v>
      </c>
      <c r="L82" s="16"/>
      <c r="M82" s="13">
        <v>1</v>
      </c>
      <c r="N82" s="14" t="s">
        <v>159</v>
      </c>
      <c r="O82" s="14" t="s">
        <v>336</v>
      </c>
      <c r="P82" s="14" t="s">
        <v>159</v>
      </c>
      <c r="Q82" s="14" t="s">
        <v>159</v>
      </c>
      <c r="R82" s="14" t="s">
        <v>159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6"/>
      <c r="AA82" s="13">
        <v>0</v>
      </c>
      <c r="AB82" s="13">
        <v>26</v>
      </c>
      <c r="AC82" s="1" t="str">
        <f t="shared" si="6"/>
        <v>hospital</v>
      </c>
      <c r="AD82" s="1">
        <f>IF(I82=0,CONTROL!H$13,IF(I82&lt;=CONTROL!F$12,CONTROL!H$12,IF(I82&lt;=CONTROL!F$11,CONTROL!H$11,IF(I82&lt;=CONTROL!F$10,CONTROL!H$10,CONTROL!H$9))))</f>
        <v>3775</v>
      </c>
      <c r="AE82" s="1">
        <f t="shared" si="7"/>
        <v>0</v>
      </c>
      <c r="AF82" s="19">
        <f t="shared" si="8"/>
        <v>0</v>
      </c>
      <c r="AG82" s="19">
        <f t="shared" si="9"/>
        <v>1</v>
      </c>
      <c r="AI82" s="1" t="s">
        <v>86</v>
      </c>
      <c r="AJ82" s="19">
        <f t="shared" si="10"/>
        <v>1</v>
      </c>
      <c r="AK82" s="1">
        <f t="shared" si="11"/>
        <v>3775</v>
      </c>
    </row>
    <row r="83" spans="1:37" x14ac:dyDescent="0.25">
      <c r="A83" s="12" t="s">
        <v>146</v>
      </c>
      <c r="B83" s="13">
        <v>108</v>
      </c>
      <c r="C83" s="13">
        <v>127</v>
      </c>
      <c r="D83" s="13">
        <v>226</v>
      </c>
      <c r="E83" s="14" t="s">
        <v>147</v>
      </c>
      <c r="F83" s="13">
        <v>31</v>
      </c>
      <c r="G83" s="14" t="s">
        <v>36</v>
      </c>
      <c r="H83" s="14" t="s">
        <v>36</v>
      </c>
      <c r="I83" s="13">
        <v>0</v>
      </c>
      <c r="J83" s="13">
        <v>1716</v>
      </c>
      <c r="K83" s="13">
        <v>0</v>
      </c>
      <c r="L83" s="13">
        <v>2</v>
      </c>
      <c r="M83" s="13">
        <v>0</v>
      </c>
      <c r="N83" s="14" t="s">
        <v>900</v>
      </c>
      <c r="O83" s="14" t="s">
        <v>948</v>
      </c>
      <c r="P83" s="14" t="s">
        <v>949</v>
      </c>
      <c r="Q83" s="14" t="s">
        <v>342</v>
      </c>
      <c r="R83" s="14" t="s">
        <v>158</v>
      </c>
      <c r="S83" s="13">
        <v>5</v>
      </c>
      <c r="T83" s="13">
        <v>0</v>
      </c>
      <c r="U83" s="13">
        <v>0</v>
      </c>
      <c r="V83" s="13">
        <v>0</v>
      </c>
      <c r="W83" s="13">
        <v>1</v>
      </c>
      <c r="X83" s="13">
        <v>4</v>
      </c>
      <c r="Y83" s="13">
        <v>4</v>
      </c>
      <c r="Z83" s="13">
        <v>0</v>
      </c>
      <c r="AA83" s="13">
        <v>0</v>
      </c>
      <c r="AB83" s="13">
        <v>27</v>
      </c>
      <c r="AC83" s="1" t="str">
        <f t="shared" si="6"/>
        <v>mobile</v>
      </c>
      <c r="AD83" s="1">
        <f>IF(I83=0,CONTROL!H$13,IF(I83&lt;=CONTROL!F$12,CONTROL!H$12,IF(I83&lt;=CONTROL!F$11,CONTROL!H$11,IF(I83&lt;=CONTROL!F$10,CONTROL!H$10,CONTROL!H$9))))</f>
        <v>1716</v>
      </c>
      <c r="AE83" s="1">
        <f t="shared" si="7"/>
        <v>5</v>
      </c>
      <c r="AF83" s="19">
        <f t="shared" si="8"/>
        <v>2.913752913752914E-3</v>
      </c>
      <c r="AG83" s="19">
        <f t="shared" si="9"/>
        <v>2.913752913752914E-3</v>
      </c>
      <c r="AI83" s="1" t="s">
        <v>87</v>
      </c>
      <c r="AJ83" s="19">
        <f t="shared" si="10"/>
        <v>1</v>
      </c>
      <c r="AK83" s="1">
        <f t="shared" si="11"/>
        <v>3775</v>
      </c>
    </row>
    <row r="84" spans="1:37" x14ac:dyDescent="0.25">
      <c r="A84" s="12" t="s">
        <v>146</v>
      </c>
      <c r="B84" s="13">
        <v>113</v>
      </c>
      <c r="C84" s="13">
        <v>132</v>
      </c>
      <c r="D84" s="13">
        <v>237</v>
      </c>
      <c r="E84" s="14" t="s">
        <v>147</v>
      </c>
      <c r="F84" s="13">
        <v>31</v>
      </c>
      <c r="G84" s="14" t="s">
        <v>36</v>
      </c>
      <c r="H84" s="14" t="s">
        <v>36</v>
      </c>
      <c r="I84" s="13">
        <v>0</v>
      </c>
      <c r="J84" s="13">
        <v>1716</v>
      </c>
      <c r="K84" s="13">
        <v>0.69</v>
      </c>
      <c r="L84" s="13">
        <v>2</v>
      </c>
      <c r="M84" s="13">
        <v>0</v>
      </c>
      <c r="N84" s="14" t="s">
        <v>950</v>
      </c>
      <c r="O84" s="14" t="s">
        <v>948</v>
      </c>
      <c r="P84" s="14" t="s">
        <v>341</v>
      </c>
      <c r="Q84" s="14" t="s">
        <v>342</v>
      </c>
      <c r="R84" s="14" t="s">
        <v>158</v>
      </c>
      <c r="S84" s="13">
        <v>1189</v>
      </c>
      <c r="T84" s="13">
        <v>179</v>
      </c>
      <c r="U84" s="13">
        <v>153</v>
      </c>
      <c r="V84" s="13">
        <v>332</v>
      </c>
      <c r="W84" s="13">
        <v>278</v>
      </c>
      <c r="X84" s="13">
        <v>579</v>
      </c>
      <c r="Y84" s="13">
        <v>857</v>
      </c>
      <c r="Z84" s="13">
        <v>0</v>
      </c>
      <c r="AA84" s="13">
        <v>0</v>
      </c>
      <c r="AB84" s="13">
        <v>27</v>
      </c>
      <c r="AC84" s="1" t="str">
        <f t="shared" si="6"/>
        <v>mobile</v>
      </c>
      <c r="AD84" s="1">
        <f>IF(I84=0,CONTROL!H$13,IF(I84&lt;=CONTROL!F$12,CONTROL!H$12,IF(I84&lt;=CONTROL!F$11,CONTROL!H$11,IF(I84&lt;=CONTROL!F$10,CONTROL!H$10,CONTROL!H$9))))</f>
        <v>1716</v>
      </c>
      <c r="AE84" s="1">
        <f t="shared" si="7"/>
        <v>1189</v>
      </c>
      <c r="AF84" s="19">
        <f t="shared" si="8"/>
        <v>0.69289044289044288</v>
      </c>
      <c r="AG84" s="19">
        <f t="shared" si="9"/>
        <v>0.69289044289044288</v>
      </c>
      <c r="AI84" s="1" t="s">
        <v>88</v>
      </c>
      <c r="AJ84" s="19">
        <f t="shared" si="10"/>
        <v>1.2209271523178808</v>
      </c>
      <c r="AK84" s="1">
        <f t="shared" si="11"/>
        <v>3775</v>
      </c>
    </row>
    <row r="85" spans="1:37" x14ac:dyDescent="0.25">
      <c r="A85" s="12" t="s">
        <v>146</v>
      </c>
      <c r="B85" s="13">
        <v>132</v>
      </c>
      <c r="C85" s="13">
        <v>158</v>
      </c>
      <c r="D85" s="13">
        <v>371</v>
      </c>
      <c r="E85" s="14" t="s">
        <v>147</v>
      </c>
      <c r="F85" s="13">
        <v>155</v>
      </c>
      <c r="G85" s="14" t="s">
        <v>343</v>
      </c>
      <c r="H85" s="14" t="s">
        <v>37</v>
      </c>
      <c r="I85" s="13">
        <v>16</v>
      </c>
      <c r="J85" s="13">
        <v>4805</v>
      </c>
      <c r="K85" s="13">
        <v>0.08</v>
      </c>
      <c r="L85" s="13">
        <v>2</v>
      </c>
      <c r="M85" s="13">
        <v>0</v>
      </c>
      <c r="N85" s="14" t="s">
        <v>951</v>
      </c>
      <c r="O85" s="14" t="s">
        <v>952</v>
      </c>
      <c r="P85" s="14" t="s">
        <v>953</v>
      </c>
      <c r="Q85" s="14" t="s">
        <v>37</v>
      </c>
      <c r="R85" s="14" t="s">
        <v>361</v>
      </c>
      <c r="S85" s="13">
        <v>379</v>
      </c>
      <c r="T85" s="13">
        <v>0</v>
      </c>
      <c r="U85" s="13">
        <v>0</v>
      </c>
      <c r="V85" s="13">
        <v>0</v>
      </c>
      <c r="W85" s="13">
        <v>94</v>
      </c>
      <c r="X85" s="13">
        <v>285</v>
      </c>
      <c r="Y85" s="13">
        <v>379</v>
      </c>
      <c r="Z85" s="13">
        <v>0</v>
      </c>
      <c r="AA85" s="13">
        <v>0</v>
      </c>
      <c r="AB85" s="13">
        <v>28</v>
      </c>
      <c r="AC85" s="1" t="str">
        <f t="shared" si="6"/>
        <v>mobile</v>
      </c>
      <c r="AD85" s="1">
        <f>IF(I85=0,CONTROL!H$13,IF(I85&lt;=CONTROL!F$12,CONTROL!H$12,IF(I85&lt;=CONTROL!F$11,CONTROL!H$11,IF(I85&lt;=CONTROL!F$10,CONTROL!H$10,CONTROL!H$9))))</f>
        <v>4805</v>
      </c>
      <c r="AE85" s="1">
        <f t="shared" si="7"/>
        <v>379</v>
      </c>
      <c r="AF85" s="19">
        <f t="shared" si="8"/>
        <v>7.8876170655567124E-2</v>
      </c>
      <c r="AG85" s="19">
        <f t="shared" si="9"/>
        <v>7.8876170655567124E-2</v>
      </c>
      <c r="AI85" s="1" t="s">
        <v>89</v>
      </c>
      <c r="AJ85" s="19">
        <f t="shared" si="10"/>
        <v>1.0874172185430464</v>
      </c>
      <c r="AK85" s="1">
        <f t="shared" si="11"/>
        <v>3775</v>
      </c>
    </row>
    <row r="86" spans="1:37" x14ac:dyDescent="0.25">
      <c r="A86" s="12" t="s">
        <v>146</v>
      </c>
      <c r="B86" s="13">
        <v>105</v>
      </c>
      <c r="C86" s="13">
        <v>124</v>
      </c>
      <c r="D86" s="13">
        <v>214</v>
      </c>
      <c r="E86" s="14" t="s">
        <v>147</v>
      </c>
      <c r="F86" s="13">
        <v>155</v>
      </c>
      <c r="G86" s="14" t="s">
        <v>343</v>
      </c>
      <c r="H86" s="14" t="s">
        <v>37</v>
      </c>
      <c r="I86" s="13">
        <v>16</v>
      </c>
      <c r="J86" s="13">
        <v>4805</v>
      </c>
      <c r="K86" s="13">
        <v>0.04</v>
      </c>
      <c r="L86" s="13">
        <v>2</v>
      </c>
      <c r="M86" s="13">
        <v>0</v>
      </c>
      <c r="N86" s="14" t="s">
        <v>900</v>
      </c>
      <c r="O86" s="14" t="s">
        <v>364</v>
      </c>
      <c r="P86" s="14" t="s">
        <v>368</v>
      </c>
      <c r="Q86" s="14" t="s">
        <v>37</v>
      </c>
      <c r="R86" s="14" t="s">
        <v>158</v>
      </c>
      <c r="S86" s="13">
        <v>197</v>
      </c>
      <c r="T86" s="13">
        <v>0</v>
      </c>
      <c r="U86" s="13">
        <v>0</v>
      </c>
      <c r="V86" s="13">
        <v>0</v>
      </c>
      <c r="W86" s="13">
        <v>0</v>
      </c>
      <c r="X86" s="13">
        <v>83</v>
      </c>
      <c r="Y86" s="13">
        <v>114</v>
      </c>
      <c r="Z86" s="13">
        <v>0</v>
      </c>
      <c r="AA86" s="13">
        <v>0</v>
      </c>
      <c r="AB86" s="13">
        <v>28</v>
      </c>
      <c r="AC86" s="1" t="str">
        <f t="shared" si="6"/>
        <v>mobile</v>
      </c>
      <c r="AD86" s="1">
        <f>IF(I86=0,CONTROL!H$13,IF(I86&lt;=CONTROL!F$12,CONTROL!H$12,IF(I86&lt;=CONTROL!F$11,CONTROL!H$11,IF(I86&lt;=CONTROL!F$10,CONTROL!H$10,CONTROL!H$9))))</f>
        <v>4805</v>
      </c>
      <c r="AE86" s="1">
        <f t="shared" si="7"/>
        <v>83</v>
      </c>
      <c r="AF86" s="19">
        <f t="shared" si="8"/>
        <v>1.7273673257023933E-2</v>
      </c>
      <c r="AG86" s="19">
        <f t="shared" si="9"/>
        <v>1.7273673257023933E-2</v>
      </c>
      <c r="AI86" s="1" t="s">
        <v>90</v>
      </c>
      <c r="AJ86" s="19">
        <f t="shared" si="10"/>
        <v>0</v>
      </c>
      <c r="AK86" s="1">
        <f t="shared" si="11"/>
        <v>1716</v>
      </c>
    </row>
    <row r="87" spans="1:37" x14ac:dyDescent="0.25">
      <c r="A87" s="12" t="s">
        <v>146</v>
      </c>
      <c r="B87" s="13">
        <v>47</v>
      </c>
      <c r="C87" s="13">
        <v>65</v>
      </c>
      <c r="D87" s="13">
        <v>101</v>
      </c>
      <c r="E87" s="14" t="s">
        <v>147</v>
      </c>
      <c r="F87" s="13">
        <v>155</v>
      </c>
      <c r="G87" s="14" t="s">
        <v>343</v>
      </c>
      <c r="H87" s="14" t="s">
        <v>37</v>
      </c>
      <c r="I87" s="13">
        <v>16</v>
      </c>
      <c r="J87" s="13">
        <v>4805</v>
      </c>
      <c r="K87" s="13">
        <v>1</v>
      </c>
      <c r="L87" s="13">
        <v>1</v>
      </c>
      <c r="M87" s="13">
        <v>1</v>
      </c>
      <c r="N87" s="14" t="s">
        <v>954</v>
      </c>
      <c r="O87" s="14" t="s">
        <v>149</v>
      </c>
      <c r="P87" s="14" t="s">
        <v>345</v>
      </c>
      <c r="Q87" s="14" t="s">
        <v>37</v>
      </c>
      <c r="R87" s="14" t="s">
        <v>149</v>
      </c>
      <c r="S87" s="13">
        <v>4506</v>
      </c>
      <c r="T87" s="13">
        <v>0</v>
      </c>
      <c r="U87" s="13">
        <v>0</v>
      </c>
      <c r="V87" s="13">
        <v>0</v>
      </c>
      <c r="W87" s="13">
        <v>366</v>
      </c>
      <c r="X87" s="13">
        <v>4140</v>
      </c>
      <c r="Y87" s="13">
        <v>4506</v>
      </c>
      <c r="Z87" s="13">
        <v>0</v>
      </c>
      <c r="AA87" s="13">
        <v>0</v>
      </c>
      <c r="AB87" s="13">
        <v>28</v>
      </c>
      <c r="AC87" s="1" t="str">
        <f t="shared" si="6"/>
        <v>freestand</v>
      </c>
      <c r="AD87" s="1">
        <f>IF(I87=0,CONTROL!H$13,IF(I87&lt;=CONTROL!F$12,CONTROL!H$12,IF(I87&lt;=CONTROL!F$11,CONTROL!H$11,IF(I87&lt;=CONTROL!F$10,CONTROL!H$10,CONTROL!H$9))))</f>
        <v>4805</v>
      </c>
      <c r="AE87" s="1">
        <f t="shared" si="7"/>
        <v>4506</v>
      </c>
      <c r="AF87" s="19">
        <f t="shared" si="8"/>
        <v>0.93777315296566077</v>
      </c>
      <c r="AG87" s="19">
        <f t="shared" si="9"/>
        <v>1</v>
      </c>
      <c r="AI87" s="1" t="s">
        <v>91</v>
      </c>
      <c r="AJ87" s="19">
        <f t="shared" si="10"/>
        <v>2</v>
      </c>
      <c r="AK87" s="1">
        <f t="shared" si="11"/>
        <v>4118</v>
      </c>
    </row>
    <row r="88" spans="1:37" x14ac:dyDescent="0.25">
      <c r="A88" s="12" t="s">
        <v>146</v>
      </c>
      <c r="B88" s="13">
        <v>48</v>
      </c>
      <c r="C88" s="13">
        <v>66</v>
      </c>
      <c r="D88" s="13">
        <v>102</v>
      </c>
      <c r="E88" s="14" t="s">
        <v>147</v>
      </c>
      <c r="F88" s="13">
        <v>155</v>
      </c>
      <c r="G88" s="14" t="s">
        <v>343</v>
      </c>
      <c r="H88" s="14" t="s">
        <v>37</v>
      </c>
      <c r="I88" s="13">
        <v>16</v>
      </c>
      <c r="J88" s="13">
        <v>4805</v>
      </c>
      <c r="K88" s="13">
        <v>1</v>
      </c>
      <c r="L88" s="13">
        <v>1</v>
      </c>
      <c r="M88" s="13">
        <v>1</v>
      </c>
      <c r="N88" s="14" t="s">
        <v>955</v>
      </c>
      <c r="O88" s="14" t="s">
        <v>956</v>
      </c>
      <c r="P88" s="14" t="s">
        <v>352</v>
      </c>
      <c r="Q88" s="14" t="s">
        <v>37</v>
      </c>
      <c r="R88" s="14" t="s">
        <v>149</v>
      </c>
      <c r="S88" s="13">
        <v>2073</v>
      </c>
      <c r="T88" s="13">
        <v>0</v>
      </c>
      <c r="U88" s="13">
        <v>0</v>
      </c>
      <c r="V88" s="13">
        <v>0</v>
      </c>
      <c r="W88" s="13">
        <v>88</v>
      </c>
      <c r="X88" s="13">
        <v>1985</v>
      </c>
      <c r="Y88" s="13">
        <v>2073</v>
      </c>
      <c r="Z88" s="13">
        <v>0</v>
      </c>
      <c r="AA88" s="13">
        <v>0</v>
      </c>
      <c r="AB88" s="13">
        <v>28</v>
      </c>
      <c r="AC88" s="1" t="str">
        <f t="shared" si="6"/>
        <v>freestand</v>
      </c>
      <c r="AD88" s="1">
        <f>IF(I88=0,CONTROL!H$13,IF(I88&lt;=CONTROL!F$12,CONTROL!H$12,IF(I88&lt;=CONTROL!F$11,CONTROL!H$11,IF(I88&lt;=CONTROL!F$10,CONTROL!H$10,CONTROL!H$9))))</f>
        <v>4805</v>
      </c>
      <c r="AE88" s="1">
        <f t="shared" si="7"/>
        <v>2073</v>
      </c>
      <c r="AF88" s="19">
        <f t="shared" si="8"/>
        <v>0.43142559833506766</v>
      </c>
      <c r="AG88" s="19">
        <f t="shared" si="9"/>
        <v>1</v>
      </c>
      <c r="AI88" s="1" t="s">
        <v>92</v>
      </c>
      <c r="AJ88" s="19">
        <f t="shared" si="10"/>
        <v>0</v>
      </c>
      <c r="AK88" s="1">
        <f t="shared" si="11"/>
        <v>1716</v>
      </c>
    </row>
    <row r="89" spans="1:37" x14ac:dyDescent="0.25">
      <c r="A89" s="12" t="s">
        <v>146</v>
      </c>
      <c r="B89" s="13">
        <v>166</v>
      </c>
      <c r="C89" s="13">
        <v>200</v>
      </c>
      <c r="D89" s="13">
        <v>447</v>
      </c>
      <c r="E89" s="14" t="s">
        <v>147</v>
      </c>
      <c r="F89" s="13">
        <v>155</v>
      </c>
      <c r="G89" s="14" t="s">
        <v>343</v>
      </c>
      <c r="H89" s="14" t="s">
        <v>37</v>
      </c>
      <c r="I89" s="13">
        <v>16</v>
      </c>
      <c r="J89" s="13">
        <v>4805</v>
      </c>
      <c r="K89" s="13">
        <v>1</v>
      </c>
      <c r="L89" s="13">
        <v>1</v>
      </c>
      <c r="M89" s="13">
        <v>1</v>
      </c>
      <c r="N89" s="14" t="s">
        <v>957</v>
      </c>
      <c r="O89" s="14" t="s">
        <v>958</v>
      </c>
      <c r="P89" s="14" t="s">
        <v>366</v>
      </c>
      <c r="Q89" s="14" t="s">
        <v>367</v>
      </c>
      <c r="R89" s="14" t="s">
        <v>959</v>
      </c>
      <c r="S89" s="13">
        <v>0</v>
      </c>
      <c r="T89" s="13">
        <v>0</v>
      </c>
      <c r="U89" s="13">
        <v>0</v>
      </c>
      <c r="V89" s="13">
        <v>0</v>
      </c>
      <c r="W89" s="13">
        <v>0</v>
      </c>
      <c r="X89" s="13">
        <v>0</v>
      </c>
      <c r="Y89" s="13">
        <v>0</v>
      </c>
      <c r="Z89" s="13">
        <v>1</v>
      </c>
      <c r="AA89" s="13">
        <v>0</v>
      </c>
      <c r="AB89" s="13">
        <v>28</v>
      </c>
      <c r="AC89" s="1" t="str">
        <f t="shared" si="6"/>
        <v>freestand</v>
      </c>
      <c r="AD89" s="1">
        <f>IF(I89=0,CONTROL!H$13,IF(I89&lt;=CONTROL!F$12,CONTROL!H$12,IF(I89&lt;=CONTROL!F$11,CONTROL!H$11,IF(I89&lt;=CONTROL!F$10,CONTROL!H$10,CONTROL!H$9))))</f>
        <v>4805</v>
      </c>
      <c r="AE89" s="1">
        <f t="shared" si="7"/>
        <v>0</v>
      </c>
      <c r="AF89" s="19">
        <f t="shared" si="8"/>
        <v>0</v>
      </c>
      <c r="AG89" s="19">
        <f t="shared" si="9"/>
        <v>1</v>
      </c>
      <c r="AI89" s="1" t="s">
        <v>93</v>
      </c>
      <c r="AJ89" s="19">
        <f t="shared" si="10"/>
        <v>1</v>
      </c>
      <c r="AK89" s="1">
        <f t="shared" si="11"/>
        <v>3775</v>
      </c>
    </row>
    <row r="90" spans="1:37" x14ac:dyDescent="0.25">
      <c r="A90" s="12" t="s">
        <v>146</v>
      </c>
      <c r="B90" s="13">
        <v>114</v>
      </c>
      <c r="C90" s="13">
        <v>133</v>
      </c>
      <c r="D90" s="13">
        <v>240</v>
      </c>
      <c r="E90" s="14" t="s">
        <v>147</v>
      </c>
      <c r="F90" s="13">
        <v>155</v>
      </c>
      <c r="G90" s="14" t="s">
        <v>343</v>
      </c>
      <c r="H90" s="14" t="s">
        <v>37</v>
      </c>
      <c r="I90" s="13">
        <v>16</v>
      </c>
      <c r="J90" s="13">
        <v>4805</v>
      </c>
      <c r="K90" s="13">
        <v>7.0000000000000007E-2</v>
      </c>
      <c r="L90" s="13">
        <v>2</v>
      </c>
      <c r="M90" s="13">
        <v>0</v>
      </c>
      <c r="N90" s="14" t="s">
        <v>900</v>
      </c>
      <c r="O90" s="14" t="s">
        <v>346</v>
      </c>
      <c r="P90" s="14" t="s">
        <v>347</v>
      </c>
      <c r="Q90" s="14" t="s">
        <v>37</v>
      </c>
      <c r="R90" s="14" t="s">
        <v>158</v>
      </c>
      <c r="S90" s="13">
        <v>337</v>
      </c>
      <c r="T90" s="13">
        <v>0</v>
      </c>
      <c r="U90" s="13">
        <v>0</v>
      </c>
      <c r="V90" s="13">
        <v>0</v>
      </c>
      <c r="W90" s="13">
        <v>209</v>
      </c>
      <c r="X90" s="13">
        <v>128</v>
      </c>
      <c r="Y90" s="13">
        <v>337</v>
      </c>
      <c r="Z90" s="13">
        <v>0</v>
      </c>
      <c r="AA90" s="13">
        <v>0</v>
      </c>
      <c r="AB90" s="13">
        <v>28</v>
      </c>
      <c r="AC90" s="1" t="str">
        <f t="shared" si="6"/>
        <v>mobile</v>
      </c>
      <c r="AD90" s="1">
        <f>IF(I90=0,CONTROL!H$13,IF(I90&lt;=CONTROL!F$12,CONTROL!H$12,IF(I90&lt;=CONTROL!F$11,CONTROL!H$11,IF(I90&lt;=CONTROL!F$10,CONTROL!H$10,CONTROL!H$9))))</f>
        <v>4805</v>
      </c>
      <c r="AE90" s="1">
        <f t="shared" si="7"/>
        <v>337</v>
      </c>
      <c r="AF90" s="19">
        <f t="shared" si="8"/>
        <v>7.013527575442248E-2</v>
      </c>
      <c r="AG90" s="19">
        <f t="shared" si="9"/>
        <v>7.013527575442248E-2</v>
      </c>
      <c r="AI90" s="1" t="s">
        <v>94</v>
      </c>
      <c r="AJ90" s="19">
        <f t="shared" si="10"/>
        <v>0</v>
      </c>
      <c r="AK90" s="17">
        <f>AD$10</f>
        <v>1716</v>
      </c>
    </row>
    <row r="91" spans="1:37" x14ac:dyDescent="0.25">
      <c r="A91" s="12" t="s">
        <v>146</v>
      </c>
      <c r="B91" s="13">
        <v>137</v>
      </c>
      <c r="C91" s="13">
        <v>163</v>
      </c>
      <c r="D91" s="13">
        <v>381</v>
      </c>
      <c r="E91" s="14" t="s">
        <v>147</v>
      </c>
      <c r="F91" s="13">
        <v>155</v>
      </c>
      <c r="G91" s="14" t="s">
        <v>343</v>
      </c>
      <c r="H91" s="14" t="s">
        <v>37</v>
      </c>
      <c r="I91" s="13">
        <v>16</v>
      </c>
      <c r="J91" s="13">
        <v>4805</v>
      </c>
      <c r="K91" s="13">
        <v>1</v>
      </c>
      <c r="L91" s="13">
        <v>1</v>
      </c>
      <c r="M91" s="13">
        <v>1</v>
      </c>
      <c r="N91" s="14" t="s">
        <v>960</v>
      </c>
      <c r="O91" s="14" t="s">
        <v>354</v>
      </c>
      <c r="P91" s="14" t="s">
        <v>355</v>
      </c>
      <c r="Q91" s="14" t="s">
        <v>37</v>
      </c>
      <c r="R91" s="14" t="s">
        <v>961</v>
      </c>
      <c r="S91" s="13">
        <v>1642</v>
      </c>
      <c r="T91" s="13">
        <v>0</v>
      </c>
      <c r="U91" s="13">
        <v>0</v>
      </c>
      <c r="V91" s="13">
        <v>0</v>
      </c>
      <c r="W91" s="13">
        <v>583</v>
      </c>
      <c r="X91" s="13">
        <v>1059</v>
      </c>
      <c r="Y91" s="13">
        <v>1642</v>
      </c>
      <c r="Z91" s="13">
        <v>0</v>
      </c>
      <c r="AA91" s="13">
        <v>0</v>
      </c>
      <c r="AB91" s="13">
        <v>28</v>
      </c>
      <c r="AC91" s="1" t="str">
        <f t="shared" si="6"/>
        <v>freestand</v>
      </c>
      <c r="AD91" s="1">
        <f>IF(I91=0,CONTROL!H$13,IF(I91&lt;=CONTROL!F$12,CONTROL!H$12,IF(I91&lt;=CONTROL!F$11,CONTROL!H$11,IF(I91&lt;=CONTROL!F$10,CONTROL!H$10,CONTROL!H$9))))</f>
        <v>4805</v>
      </c>
      <c r="AE91" s="1">
        <f t="shared" si="7"/>
        <v>1642</v>
      </c>
      <c r="AF91" s="19">
        <f t="shared" si="8"/>
        <v>0.34172736732570241</v>
      </c>
      <c r="AG91" s="19">
        <f t="shared" si="9"/>
        <v>1</v>
      </c>
      <c r="AI91" s="1" t="s">
        <v>95</v>
      </c>
      <c r="AJ91" s="19">
        <f t="shared" si="10"/>
        <v>3.5878529807261317</v>
      </c>
      <c r="AK91" s="1">
        <f t="shared" si="11"/>
        <v>4462</v>
      </c>
    </row>
    <row r="92" spans="1:37" x14ac:dyDescent="0.25">
      <c r="A92" s="12" t="s">
        <v>161</v>
      </c>
      <c r="B92" s="13">
        <v>89</v>
      </c>
      <c r="C92" s="13">
        <v>-99</v>
      </c>
      <c r="D92" s="13">
        <v>323</v>
      </c>
      <c r="E92" s="14" t="s">
        <v>162</v>
      </c>
      <c r="F92" s="13">
        <v>155</v>
      </c>
      <c r="G92" s="14" t="s">
        <v>343</v>
      </c>
      <c r="H92" s="14" t="s">
        <v>37</v>
      </c>
      <c r="I92" s="13">
        <v>16</v>
      </c>
      <c r="J92" s="13">
        <v>4805</v>
      </c>
      <c r="K92" s="13">
        <v>1</v>
      </c>
      <c r="L92" s="16"/>
      <c r="M92" s="13">
        <v>1</v>
      </c>
      <c r="N92" s="14" t="s">
        <v>159</v>
      </c>
      <c r="O92" s="14" t="s">
        <v>362</v>
      </c>
      <c r="P92" s="14" t="s">
        <v>159</v>
      </c>
      <c r="Q92" s="14" t="s">
        <v>159</v>
      </c>
      <c r="R92" s="14" t="s">
        <v>159</v>
      </c>
      <c r="S92" s="13">
        <v>1471</v>
      </c>
      <c r="T92" s="13">
        <v>0</v>
      </c>
      <c r="U92" s="13">
        <v>0</v>
      </c>
      <c r="V92" s="13">
        <v>0</v>
      </c>
      <c r="W92" s="13">
        <v>310</v>
      </c>
      <c r="X92" s="13">
        <v>1161</v>
      </c>
      <c r="Y92" s="13">
        <v>1471</v>
      </c>
      <c r="Z92" s="16"/>
      <c r="AA92" s="13">
        <v>0</v>
      </c>
      <c r="AB92" s="13">
        <v>28</v>
      </c>
      <c r="AC92" s="1" t="str">
        <f t="shared" si="6"/>
        <v>hospital</v>
      </c>
      <c r="AD92" s="1">
        <f>IF(I92=0,CONTROL!H$13,IF(I92&lt;=CONTROL!F$12,CONTROL!H$12,IF(I92&lt;=CONTROL!F$11,CONTROL!H$11,IF(I92&lt;=CONTROL!F$10,CONTROL!H$10,CONTROL!H$9))))</f>
        <v>4805</v>
      </c>
      <c r="AE92" s="1">
        <f t="shared" si="7"/>
        <v>1471</v>
      </c>
      <c r="AF92" s="19">
        <f t="shared" si="8"/>
        <v>0.30613943808532779</v>
      </c>
      <c r="AG92" s="19">
        <f t="shared" si="9"/>
        <v>1</v>
      </c>
      <c r="AI92" s="1" t="s">
        <v>96</v>
      </c>
      <c r="AJ92" s="19">
        <f t="shared" si="10"/>
        <v>2.0378824672170959</v>
      </c>
      <c r="AK92" s="1">
        <f t="shared" si="11"/>
        <v>4118</v>
      </c>
    </row>
    <row r="93" spans="1:37" x14ac:dyDescent="0.25">
      <c r="A93" s="12" t="s">
        <v>161</v>
      </c>
      <c r="B93" s="13">
        <v>25</v>
      </c>
      <c r="C93" s="13">
        <v>-99</v>
      </c>
      <c r="D93" s="13">
        <v>24</v>
      </c>
      <c r="E93" s="14" t="s">
        <v>162</v>
      </c>
      <c r="F93" s="13">
        <v>155</v>
      </c>
      <c r="G93" s="14" t="s">
        <v>343</v>
      </c>
      <c r="H93" s="14" t="s">
        <v>37</v>
      </c>
      <c r="I93" s="13">
        <v>16</v>
      </c>
      <c r="J93" s="13">
        <v>4805</v>
      </c>
      <c r="K93" s="13">
        <v>2</v>
      </c>
      <c r="L93" s="16"/>
      <c r="M93" s="13">
        <v>2</v>
      </c>
      <c r="N93" s="14" t="s">
        <v>962</v>
      </c>
      <c r="O93" s="14" t="s">
        <v>364</v>
      </c>
      <c r="P93" s="14" t="s">
        <v>159</v>
      </c>
      <c r="Q93" s="14" t="s">
        <v>159</v>
      </c>
      <c r="R93" s="14" t="s">
        <v>159</v>
      </c>
      <c r="S93" s="13">
        <v>8471</v>
      </c>
      <c r="T93" s="13">
        <v>860</v>
      </c>
      <c r="U93" s="13">
        <v>1444</v>
      </c>
      <c r="V93" s="13">
        <v>2304</v>
      </c>
      <c r="W93" s="13">
        <v>2517</v>
      </c>
      <c r="X93" s="13">
        <v>3650</v>
      </c>
      <c r="Y93" s="13">
        <v>6167</v>
      </c>
      <c r="Z93" s="16"/>
      <c r="AA93" s="13">
        <v>0</v>
      </c>
      <c r="AB93" s="13">
        <v>28</v>
      </c>
      <c r="AC93" s="1" t="str">
        <f t="shared" si="6"/>
        <v>hospital</v>
      </c>
      <c r="AD93" s="1">
        <f>IF(I93=0,CONTROL!H$13,IF(I93&lt;=CONTROL!F$12,CONTROL!H$12,IF(I93&lt;=CONTROL!F$11,CONTROL!H$11,IF(I93&lt;=CONTROL!F$10,CONTROL!H$10,CONTROL!H$9))))</f>
        <v>4805</v>
      </c>
      <c r="AE93" s="1">
        <f t="shared" si="7"/>
        <v>8471</v>
      </c>
      <c r="AF93" s="19">
        <f t="shared" si="8"/>
        <v>1</v>
      </c>
      <c r="AG93" s="19">
        <f t="shared" si="9"/>
        <v>2</v>
      </c>
      <c r="AI93" s="1" t="s">
        <v>97</v>
      </c>
      <c r="AJ93" s="19">
        <f t="shared" si="10"/>
        <v>27.414360041623315</v>
      </c>
      <c r="AK93" s="1">
        <f t="shared" si="11"/>
        <v>4805</v>
      </c>
    </row>
    <row r="94" spans="1:37" x14ac:dyDescent="0.25">
      <c r="A94" s="12" t="s">
        <v>161</v>
      </c>
      <c r="B94" s="13">
        <v>89</v>
      </c>
      <c r="C94" s="13">
        <v>-99</v>
      </c>
      <c r="D94" s="13">
        <v>324</v>
      </c>
      <c r="E94" s="14" t="s">
        <v>165</v>
      </c>
      <c r="F94" s="13">
        <v>155</v>
      </c>
      <c r="G94" s="14" t="s">
        <v>343</v>
      </c>
      <c r="H94" s="14" t="s">
        <v>37</v>
      </c>
      <c r="I94" s="13">
        <v>16</v>
      </c>
      <c r="J94" s="13">
        <v>4805</v>
      </c>
      <c r="K94" s="13">
        <v>0.14000000000000001</v>
      </c>
      <c r="L94" s="13">
        <v>2</v>
      </c>
      <c r="M94" s="13">
        <v>0</v>
      </c>
      <c r="N94" s="14" t="s">
        <v>159</v>
      </c>
      <c r="O94" s="14" t="s">
        <v>348</v>
      </c>
      <c r="P94" s="14" t="s">
        <v>159</v>
      </c>
      <c r="Q94" s="14" t="s">
        <v>159</v>
      </c>
      <c r="R94" s="14" t="s">
        <v>159</v>
      </c>
      <c r="S94" s="13">
        <v>674</v>
      </c>
      <c r="T94" s="13">
        <v>0</v>
      </c>
      <c r="U94" s="13">
        <v>0</v>
      </c>
      <c r="V94" s="13">
        <v>0</v>
      </c>
      <c r="W94" s="13">
        <v>0</v>
      </c>
      <c r="X94" s="13">
        <v>674</v>
      </c>
      <c r="Y94" s="13">
        <v>674</v>
      </c>
      <c r="Z94" s="13">
        <v>0</v>
      </c>
      <c r="AA94" s="13">
        <v>0</v>
      </c>
      <c r="AB94" s="13">
        <v>28</v>
      </c>
      <c r="AC94" s="1" t="str">
        <f t="shared" si="6"/>
        <v>mobile</v>
      </c>
      <c r="AD94" s="1">
        <f>IF(I94=0,CONTROL!H$13,IF(I94&lt;=CONTROL!F$12,CONTROL!H$12,IF(I94&lt;=CONTROL!F$11,CONTROL!H$11,IF(I94&lt;=CONTROL!F$10,CONTROL!H$10,CONTROL!H$9))))</f>
        <v>4805</v>
      </c>
      <c r="AE94" s="1">
        <f t="shared" si="7"/>
        <v>674</v>
      </c>
      <c r="AF94" s="19">
        <f t="shared" si="8"/>
        <v>0.14027055150884496</v>
      </c>
      <c r="AG94" s="19">
        <f t="shared" si="9"/>
        <v>0.14027055150884496</v>
      </c>
      <c r="AI94" s="1" t="s">
        <v>98</v>
      </c>
      <c r="AJ94" s="19">
        <f t="shared" si="10"/>
        <v>0</v>
      </c>
      <c r="AK94" s="17">
        <f>AD$10</f>
        <v>1716</v>
      </c>
    </row>
    <row r="95" spans="1:37" x14ac:dyDescent="0.25">
      <c r="A95" s="12" t="s">
        <v>146</v>
      </c>
      <c r="B95" s="13">
        <v>133</v>
      </c>
      <c r="C95" s="13">
        <v>159</v>
      </c>
      <c r="D95" s="13">
        <v>375</v>
      </c>
      <c r="E95" s="14" t="s">
        <v>147</v>
      </c>
      <c r="F95" s="13">
        <v>155</v>
      </c>
      <c r="G95" s="14" t="s">
        <v>343</v>
      </c>
      <c r="H95" s="14" t="s">
        <v>37</v>
      </c>
      <c r="I95" s="13">
        <v>16</v>
      </c>
      <c r="J95" s="13">
        <v>4805</v>
      </c>
      <c r="K95" s="13">
        <v>0.09</v>
      </c>
      <c r="L95" s="13">
        <v>2</v>
      </c>
      <c r="M95" s="13">
        <v>0</v>
      </c>
      <c r="N95" s="14" t="s">
        <v>909</v>
      </c>
      <c r="O95" s="14" t="s">
        <v>349</v>
      </c>
      <c r="P95" s="14" t="s">
        <v>350</v>
      </c>
      <c r="Q95" s="14" t="s">
        <v>37</v>
      </c>
      <c r="R95" s="14" t="s">
        <v>188</v>
      </c>
      <c r="S95" s="13">
        <v>442</v>
      </c>
      <c r="T95" s="13">
        <v>0</v>
      </c>
      <c r="U95" s="13">
        <v>0</v>
      </c>
      <c r="V95" s="13">
        <v>0</v>
      </c>
      <c r="W95" s="13">
        <v>94</v>
      </c>
      <c r="X95" s="13">
        <v>348</v>
      </c>
      <c r="Y95" s="13">
        <v>442</v>
      </c>
      <c r="Z95" s="13">
        <v>0</v>
      </c>
      <c r="AA95" s="13">
        <v>0</v>
      </c>
      <c r="AB95" s="13">
        <v>28</v>
      </c>
      <c r="AC95" s="1" t="str">
        <f t="shared" si="6"/>
        <v>mobile</v>
      </c>
      <c r="AD95" s="1">
        <f>IF(I95=0,CONTROL!H$13,IF(I95&lt;=CONTROL!F$12,CONTROL!H$12,IF(I95&lt;=CONTROL!F$11,CONTROL!H$11,IF(I95&lt;=CONTROL!F$10,CONTROL!H$10,CONTROL!H$9))))</f>
        <v>4805</v>
      </c>
      <c r="AE95" s="1">
        <f t="shared" si="7"/>
        <v>442</v>
      </c>
      <c r="AF95" s="19">
        <f t="shared" si="8"/>
        <v>9.1987513007284083E-2</v>
      </c>
      <c r="AG95" s="19">
        <f t="shared" si="9"/>
        <v>9.1987513007284083E-2</v>
      </c>
      <c r="AI95" s="1" t="s">
        <v>99</v>
      </c>
      <c r="AJ95" s="19">
        <f t="shared" si="10"/>
        <v>0</v>
      </c>
      <c r="AK95" s="1">
        <f t="shared" si="11"/>
        <v>1716</v>
      </c>
    </row>
    <row r="96" spans="1:37" x14ac:dyDescent="0.25">
      <c r="A96" s="12" t="s">
        <v>161</v>
      </c>
      <c r="B96" s="13">
        <v>89</v>
      </c>
      <c r="C96" s="13">
        <v>-99</v>
      </c>
      <c r="D96" s="13">
        <v>84</v>
      </c>
      <c r="E96" s="14" t="s">
        <v>162</v>
      </c>
      <c r="F96" s="13">
        <v>155</v>
      </c>
      <c r="G96" s="14" t="s">
        <v>343</v>
      </c>
      <c r="H96" s="14" t="s">
        <v>37</v>
      </c>
      <c r="I96" s="13">
        <v>16</v>
      </c>
      <c r="J96" s="13">
        <v>4805</v>
      </c>
      <c r="K96" s="13">
        <v>9</v>
      </c>
      <c r="L96" s="16"/>
      <c r="M96" s="13">
        <v>9</v>
      </c>
      <c r="N96" s="15" t="s">
        <v>369</v>
      </c>
      <c r="O96" s="14" t="s">
        <v>370</v>
      </c>
      <c r="P96" s="14" t="s">
        <v>159</v>
      </c>
      <c r="Q96" s="14" t="s">
        <v>159</v>
      </c>
      <c r="R96" s="14" t="s">
        <v>159</v>
      </c>
      <c r="S96" s="13">
        <v>40759</v>
      </c>
      <c r="T96" s="13">
        <v>5224</v>
      </c>
      <c r="U96" s="13">
        <v>3588</v>
      </c>
      <c r="V96" s="13">
        <v>8812</v>
      </c>
      <c r="W96" s="13">
        <v>20053</v>
      </c>
      <c r="X96" s="13">
        <v>11894</v>
      </c>
      <c r="Y96" s="13">
        <v>31947</v>
      </c>
      <c r="Z96" s="16"/>
      <c r="AA96" s="13">
        <v>0</v>
      </c>
      <c r="AB96" s="13">
        <v>28</v>
      </c>
      <c r="AC96" s="1" t="str">
        <f t="shared" si="6"/>
        <v>hospital</v>
      </c>
      <c r="AD96" s="1">
        <f>IF(I96=0,CONTROL!H$13,IF(I96&lt;=CONTROL!F$12,CONTROL!H$12,IF(I96&lt;=CONTROL!F$11,CONTROL!H$11,IF(I96&lt;=CONTROL!F$10,CONTROL!H$10,CONTROL!H$9))))</f>
        <v>4805</v>
      </c>
      <c r="AE96" s="1">
        <f t="shared" si="7"/>
        <v>40759</v>
      </c>
      <c r="AF96" s="19">
        <f t="shared" si="8"/>
        <v>1</v>
      </c>
      <c r="AG96" s="19">
        <f t="shared" si="9"/>
        <v>9</v>
      </c>
      <c r="AI96" s="1" t="s">
        <v>100</v>
      </c>
      <c r="AJ96" s="19">
        <f t="shared" si="10"/>
        <v>2.0143273433705682</v>
      </c>
      <c r="AK96" s="1">
        <f t="shared" si="11"/>
        <v>4118</v>
      </c>
    </row>
    <row r="97" spans="1:37" x14ac:dyDescent="0.25">
      <c r="A97" s="12" t="s">
        <v>161</v>
      </c>
      <c r="B97" s="13">
        <v>85</v>
      </c>
      <c r="C97" s="13">
        <v>-99</v>
      </c>
      <c r="D97" s="13">
        <v>81</v>
      </c>
      <c r="E97" s="14" t="s">
        <v>162</v>
      </c>
      <c r="F97" s="13">
        <v>33</v>
      </c>
      <c r="G97" s="14" t="s">
        <v>38</v>
      </c>
      <c r="H97" s="14" t="s">
        <v>38</v>
      </c>
      <c r="I97" s="13">
        <v>1</v>
      </c>
      <c r="J97" s="13">
        <v>3775</v>
      </c>
      <c r="K97" s="13">
        <v>1</v>
      </c>
      <c r="L97" s="16"/>
      <c r="M97" s="13">
        <v>1</v>
      </c>
      <c r="N97" s="14" t="s">
        <v>371</v>
      </c>
      <c r="O97" s="14" t="s">
        <v>372</v>
      </c>
      <c r="P97" s="14" t="s">
        <v>159</v>
      </c>
      <c r="Q97" s="14" t="s">
        <v>159</v>
      </c>
      <c r="R97" s="14" t="s">
        <v>159</v>
      </c>
      <c r="S97" s="13">
        <v>1770</v>
      </c>
      <c r="T97" s="13">
        <v>104</v>
      </c>
      <c r="U97" s="13">
        <v>156</v>
      </c>
      <c r="V97" s="13">
        <v>350</v>
      </c>
      <c r="W97" s="13">
        <v>460</v>
      </c>
      <c r="X97" s="13">
        <v>960</v>
      </c>
      <c r="Y97" s="13">
        <v>1420</v>
      </c>
      <c r="Z97" s="16"/>
      <c r="AA97" s="13">
        <v>0</v>
      </c>
      <c r="AB97" s="13">
        <v>29</v>
      </c>
      <c r="AC97" s="1" t="str">
        <f t="shared" si="6"/>
        <v>hospital</v>
      </c>
      <c r="AD97" s="1">
        <f>IF(I97=0,CONTROL!H$13,IF(I97&lt;=CONTROL!F$12,CONTROL!H$12,IF(I97&lt;=CONTROL!F$11,CONTROL!H$11,IF(I97&lt;=CONTROL!F$10,CONTROL!H$10,CONTROL!H$9))))</f>
        <v>3775</v>
      </c>
      <c r="AE97" s="1">
        <f t="shared" si="7"/>
        <v>1680</v>
      </c>
      <c r="AF97" s="19">
        <f t="shared" si="8"/>
        <v>0.44503311258278144</v>
      </c>
      <c r="AG97" s="19">
        <f t="shared" si="9"/>
        <v>1</v>
      </c>
      <c r="AI97" s="1" t="s">
        <v>101</v>
      </c>
      <c r="AJ97" s="19">
        <f t="shared" si="10"/>
        <v>2</v>
      </c>
      <c r="AK97" s="1">
        <f t="shared" si="11"/>
        <v>4118</v>
      </c>
    </row>
    <row r="98" spans="1:37" x14ac:dyDescent="0.25">
      <c r="A98" s="12" t="s">
        <v>146</v>
      </c>
      <c r="B98" s="13">
        <v>79</v>
      </c>
      <c r="C98" s="13">
        <v>96</v>
      </c>
      <c r="D98" s="13">
        <v>147</v>
      </c>
      <c r="E98" s="14" t="s">
        <v>147</v>
      </c>
      <c r="F98" s="13">
        <v>34</v>
      </c>
      <c r="G98" s="14" t="s">
        <v>39</v>
      </c>
      <c r="H98" s="14" t="s">
        <v>39</v>
      </c>
      <c r="I98" s="13">
        <v>19</v>
      </c>
      <c r="J98" s="13">
        <v>4805</v>
      </c>
      <c r="K98" s="13">
        <v>0.08</v>
      </c>
      <c r="L98" s="13">
        <v>2</v>
      </c>
      <c r="M98" s="13">
        <v>0</v>
      </c>
      <c r="N98" s="14" t="s">
        <v>963</v>
      </c>
      <c r="O98" s="14" t="s">
        <v>382</v>
      </c>
      <c r="P98" s="14" t="s">
        <v>964</v>
      </c>
      <c r="Q98" s="14" t="s">
        <v>384</v>
      </c>
      <c r="R98" s="14" t="s">
        <v>261</v>
      </c>
      <c r="S98" s="13">
        <v>377</v>
      </c>
      <c r="T98" s="13">
        <v>0</v>
      </c>
      <c r="U98" s="13">
        <v>0</v>
      </c>
      <c r="V98" s="13">
        <v>0</v>
      </c>
      <c r="W98" s="13">
        <v>15</v>
      </c>
      <c r="X98" s="13">
        <v>362</v>
      </c>
      <c r="Y98" s="13">
        <v>377</v>
      </c>
      <c r="Z98" s="13">
        <v>0</v>
      </c>
      <c r="AA98" s="13">
        <v>0</v>
      </c>
      <c r="AB98" s="13">
        <v>30</v>
      </c>
      <c r="AC98" s="1" t="str">
        <f t="shared" si="6"/>
        <v>mobile</v>
      </c>
      <c r="AD98" s="1">
        <f>IF(I98=0,CONTROL!H$13,IF(I98&lt;=CONTROL!F$12,CONTROL!H$12,IF(I98&lt;=CONTROL!F$11,CONTROL!H$11,IF(I98&lt;=CONTROL!F$10,CONTROL!H$10,CONTROL!H$9))))</f>
        <v>4805</v>
      </c>
      <c r="AE98" s="1">
        <f t="shared" si="7"/>
        <v>377</v>
      </c>
      <c r="AF98" s="19">
        <f t="shared" si="8"/>
        <v>7.8459937565036414E-2</v>
      </c>
      <c r="AG98" s="19">
        <f t="shared" si="9"/>
        <v>7.8459937565036414E-2</v>
      </c>
      <c r="AI98" s="1" t="s">
        <v>102</v>
      </c>
      <c r="AJ98" s="19">
        <f t="shared" si="10"/>
        <v>1</v>
      </c>
      <c r="AK98" s="1">
        <f t="shared" si="11"/>
        <v>3775</v>
      </c>
    </row>
    <row r="99" spans="1:37" x14ac:dyDescent="0.25">
      <c r="A99" s="12" t="s">
        <v>146</v>
      </c>
      <c r="B99" s="13">
        <v>112</v>
      </c>
      <c r="C99" s="13">
        <v>131</v>
      </c>
      <c r="D99" s="13">
        <v>236</v>
      </c>
      <c r="E99" s="14" t="s">
        <v>147</v>
      </c>
      <c r="F99" s="13">
        <v>34</v>
      </c>
      <c r="G99" s="14" t="s">
        <v>39</v>
      </c>
      <c r="H99" s="14" t="s">
        <v>39</v>
      </c>
      <c r="I99" s="13">
        <v>19</v>
      </c>
      <c r="J99" s="13">
        <v>4805</v>
      </c>
      <c r="K99" s="13">
        <v>0.24</v>
      </c>
      <c r="L99" s="13">
        <v>2</v>
      </c>
      <c r="M99" s="13">
        <v>0</v>
      </c>
      <c r="N99" s="14" t="s">
        <v>900</v>
      </c>
      <c r="O99" s="14" t="s">
        <v>965</v>
      </c>
      <c r="P99" s="14" t="s">
        <v>389</v>
      </c>
      <c r="Q99" s="14" t="s">
        <v>384</v>
      </c>
      <c r="R99" s="14" t="s">
        <v>158</v>
      </c>
      <c r="S99" s="13">
        <v>1135</v>
      </c>
      <c r="T99" s="13">
        <v>0</v>
      </c>
      <c r="U99" s="13">
        <v>0</v>
      </c>
      <c r="V99" s="13">
        <v>0</v>
      </c>
      <c r="W99" s="13">
        <v>265</v>
      </c>
      <c r="X99" s="13">
        <v>870</v>
      </c>
      <c r="Y99" s="13">
        <v>1135</v>
      </c>
      <c r="Z99" s="13">
        <v>0</v>
      </c>
      <c r="AA99" s="13">
        <v>0</v>
      </c>
      <c r="AB99" s="13">
        <v>30</v>
      </c>
      <c r="AC99" s="1" t="str">
        <f t="shared" si="6"/>
        <v>mobile</v>
      </c>
      <c r="AD99" s="1">
        <f>IF(I99=0,CONTROL!H$13,IF(I99&lt;=CONTROL!F$12,CONTROL!H$12,IF(I99&lt;=CONTROL!F$11,CONTROL!H$11,IF(I99&lt;=CONTROL!F$10,CONTROL!H$10,CONTROL!H$9))))</f>
        <v>4805</v>
      </c>
      <c r="AE99" s="1">
        <f t="shared" si="7"/>
        <v>1135</v>
      </c>
      <c r="AF99" s="19">
        <f t="shared" si="8"/>
        <v>0.23621227887617066</v>
      </c>
      <c r="AG99" s="19">
        <f t="shared" si="9"/>
        <v>0.23621227887617066</v>
      </c>
      <c r="AI99" s="1" t="s">
        <v>103</v>
      </c>
      <c r="AJ99" s="19">
        <f t="shared" si="10"/>
        <v>3.0369789332138057</v>
      </c>
      <c r="AK99" s="1">
        <f t="shared" si="11"/>
        <v>4462</v>
      </c>
    </row>
    <row r="100" spans="1:37" x14ac:dyDescent="0.25">
      <c r="A100" s="12" t="s">
        <v>161</v>
      </c>
      <c r="B100" s="13">
        <v>124</v>
      </c>
      <c r="C100" s="13">
        <v>-99</v>
      </c>
      <c r="D100" s="13">
        <v>175</v>
      </c>
      <c r="E100" s="14" t="s">
        <v>162</v>
      </c>
      <c r="F100" s="13">
        <v>34</v>
      </c>
      <c r="G100" s="14" t="s">
        <v>39</v>
      </c>
      <c r="H100" s="14" t="s">
        <v>39</v>
      </c>
      <c r="I100" s="13">
        <v>19</v>
      </c>
      <c r="J100" s="13">
        <v>4805</v>
      </c>
      <c r="K100" s="13">
        <v>2</v>
      </c>
      <c r="L100" s="16"/>
      <c r="M100" s="13">
        <v>2</v>
      </c>
      <c r="N100" s="14" t="s">
        <v>966</v>
      </c>
      <c r="O100" s="20" t="s">
        <v>398</v>
      </c>
      <c r="P100" s="14" t="s">
        <v>159</v>
      </c>
      <c r="Q100" s="14" t="s">
        <v>159</v>
      </c>
      <c r="R100" s="14" t="s">
        <v>159</v>
      </c>
      <c r="S100" s="13">
        <v>7662</v>
      </c>
      <c r="T100" s="13">
        <v>0</v>
      </c>
      <c r="U100" s="13">
        <v>0</v>
      </c>
      <c r="V100" s="13">
        <v>0</v>
      </c>
      <c r="W100" s="13">
        <v>3588</v>
      </c>
      <c r="X100" s="13">
        <v>4074</v>
      </c>
      <c r="Y100" s="13">
        <v>7662</v>
      </c>
      <c r="Z100" s="16"/>
      <c r="AA100" s="13">
        <v>0</v>
      </c>
      <c r="AB100" s="13">
        <v>30</v>
      </c>
      <c r="AC100" s="1" t="str">
        <f t="shared" si="6"/>
        <v>hospital</v>
      </c>
      <c r="AD100" s="1">
        <f>IF(I100=0,CONTROL!H$13,IF(I100&lt;=CONTROL!F$12,CONTROL!H$12,IF(I100&lt;=CONTROL!F$11,CONTROL!H$11,IF(I100&lt;=CONTROL!F$10,CONTROL!H$10,CONTROL!H$9))))</f>
        <v>4805</v>
      </c>
      <c r="AE100" s="1">
        <f t="shared" si="7"/>
        <v>7662</v>
      </c>
      <c r="AF100" s="19">
        <f t="shared" si="8"/>
        <v>1</v>
      </c>
      <c r="AG100" s="19">
        <f t="shared" si="9"/>
        <v>2</v>
      </c>
      <c r="AI100" s="1" t="s">
        <v>104</v>
      </c>
      <c r="AJ100" s="19">
        <f t="shared" si="10"/>
        <v>0</v>
      </c>
      <c r="AK100" s="1">
        <f t="shared" si="11"/>
        <v>1716</v>
      </c>
    </row>
    <row r="101" spans="1:37" x14ac:dyDescent="0.25">
      <c r="A101" s="12" t="s">
        <v>146</v>
      </c>
      <c r="B101" s="13">
        <v>179</v>
      </c>
      <c r="C101" s="13">
        <v>217</v>
      </c>
      <c r="D101" s="13">
        <v>514</v>
      </c>
      <c r="E101" s="14" t="s">
        <v>147</v>
      </c>
      <c r="F101" s="13">
        <v>34</v>
      </c>
      <c r="G101" s="14" t="s">
        <v>39</v>
      </c>
      <c r="H101" s="14" t="s">
        <v>39</v>
      </c>
      <c r="I101" s="13">
        <v>19</v>
      </c>
      <c r="J101" s="13">
        <v>4805</v>
      </c>
      <c r="K101" s="13">
        <v>7.0000000000000007E-2</v>
      </c>
      <c r="L101" s="13">
        <v>2</v>
      </c>
      <c r="M101" s="13">
        <v>0</v>
      </c>
      <c r="N101" s="14" t="s">
        <v>933</v>
      </c>
      <c r="O101" s="14" t="s">
        <v>967</v>
      </c>
      <c r="P101" s="14" t="s">
        <v>968</v>
      </c>
      <c r="Q101" s="14" t="s">
        <v>391</v>
      </c>
      <c r="R101" s="14" t="s">
        <v>936</v>
      </c>
      <c r="S101" s="13">
        <v>358</v>
      </c>
      <c r="T101" s="13">
        <v>0</v>
      </c>
      <c r="U101" s="13">
        <v>0</v>
      </c>
      <c r="V101" s="13">
        <v>0</v>
      </c>
      <c r="W101" s="13">
        <v>80</v>
      </c>
      <c r="X101" s="13">
        <v>278</v>
      </c>
      <c r="Y101" s="13">
        <v>358</v>
      </c>
      <c r="Z101" s="13">
        <v>0</v>
      </c>
      <c r="AA101" s="13">
        <v>0</v>
      </c>
      <c r="AB101" s="13">
        <v>30</v>
      </c>
      <c r="AC101" s="1" t="str">
        <f t="shared" si="6"/>
        <v>mobile</v>
      </c>
      <c r="AD101" s="1">
        <f>IF(I101=0,CONTROL!H$13,IF(I101&lt;=CONTROL!F$12,CONTROL!H$12,IF(I101&lt;=CONTROL!F$11,CONTROL!H$11,IF(I101&lt;=CONTROL!F$10,CONTROL!H$10,CONTROL!H$9))))</f>
        <v>4805</v>
      </c>
      <c r="AE101" s="1">
        <f t="shared" si="7"/>
        <v>358</v>
      </c>
      <c r="AF101" s="19">
        <f t="shared" si="8"/>
        <v>7.4505723204994795E-2</v>
      </c>
      <c r="AG101" s="19">
        <f t="shared" si="9"/>
        <v>7.4505723204994795E-2</v>
      </c>
      <c r="AI101" s="1" t="s">
        <v>105</v>
      </c>
      <c r="AJ101" s="19">
        <f t="shared" si="10"/>
        <v>0</v>
      </c>
      <c r="AK101" s="17">
        <f>AD$10</f>
        <v>1716</v>
      </c>
    </row>
    <row r="102" spans="1:37" x14ac:dyDescent="0.25">
      <c r="A102" s="12" t="s">
        <v>161</v>
      </c>
      <c r="B102" s="13">
        <v>124</v>
      </c>
      <c r="C102" s="13">
        <v>-99</v>
      </c>
      <c r="D102" s="13">
        <v>282</v>
      </c>
      <c r="E102" s="14" t="s">
        <v>162</v>
      </c>
      <c r="F102" s="13">
        <v>34</v>
      </c>
      <c r="G102" s="14" t="s">
        <v>39</v>
      </c>
      <c r="H102" s="14" t="s">
        <v>39</v>
      </c>
      <c r="I102" s="13">
        <v>19</v>
      </c>
      <c r="J102" s="13">
        <v>4805</v>
      </c>
      <c r="K102" s="13">
        <v>1</v>
      </c>
      <c r="L102" s="16"/>
      <c r="M102" s="13">
        <v>1</v>
      </c>
      <c r="N102" s="14" t="s">
        <v>159</v>
      </c>
      <c r="O102" s="15" t="s">
        <v>400</v>
      </c>
      <c r="P102" s="14" t="s">
        <v>159</v>
      </c>
      <c r="Q102" s="14" t="s">
        <v>159</v>
      </c>
      <c r="R102" s="14" t="s">
        <v>159</v>
      </c>
      <c r="S102" s="13">
        <v>1895</v>
      </c>
      <c r="T102" s="13">
        <v>0</v>
      </c>
      <c r="U102" s="13">
        <v>0</v>
      </c>
      <c r="V102" s="13">
        <v>0</v>
      </c>
      <c r="W102" s="13">
        <v>569</v>
      </c>
      <c r="X102" s="13">
        <v>1326</v>
      </c>
      <c r="Y102" s="13">
        <v>1895</v>
      </c>
      <c r="Z102" s="16"/>
      <c r="AA102" s="13">
        <v>0</v>
      </c>
      <c r="AB102" s="13">
        <v>30</v>
      </c>
      <c r="AC102" s="1" t="str">
        <f t="shared" si="6"/>
        <v>hospital</v>
      </c>
      <c r="AD102" s="1">
        <f>IF(I102=0,CONTROL!H$13,IF(I102&lt;=CONTROL!F$12,CONTROL!H$12,IF(I102&lt;=CONTROL!F$11,CONTROL!H$11,IF(I102&lt;=CONTROL!F$10,CONTROL!H$10,CONTROL!H$9))))</f>
        <v>4805</v>
      </c>
      <c r="AE102" s="1">
        <f t="shared" si="7"/>
        <v>1895</v>
      </c>
      <c r="AF102" s="19">
        <f t="shared" si="8"/>
        <v>0.39438085327783556</v>
      </c>
      <c r="AG102" s="19">
        <f t="shared" si="9"/>
        <v>1</v>
      </c>
    </row>
    <row r="103" spans="1:37" x14ac:dyDescent="0.25">
      <c r="A103" s="12" t="s">
        <v>161</v>
      </c>
      <c r="B103" s="13">
        <v>124</v>
      </c>
      <c r="C103" s="13">
        <v>-99</v>
      </c>
      <c r="D103" s="13">
        <v>281</v>
      </c>
      <c r="E103" s="14" t="s">
        <v>162</v>
      </c>
      <c r="F103" s="13">
        <v>34</v>
      </c>
      <c r="G103" s="14" t="s">
        <v>39</v>
      </c>
      <c r="H103" s="14" t="s">
        <v>39</v>
      </c>
      <c r="I103" s="13">
        <v>19</v>
      </c>
      <c r="J103" s="13">
        <v>4805</v>
      </c>
      <c r="K103" s="13">
        <v>1</v>
      </c>
      <c r="L103" s="16"/>
      <c r="M103" s="13">
        <v>1</v>
      </c>
      <c r="N103" s="14" t="s">
        <v>159</v>
      </c>
      <c r="O103" s="14" t="s">
        <v>399</v>
      </c>
      <c r="P103" s="14" t="s">
        <v>159</v>
      </c>
      <c r="Q103" s="14" t="s">
        <v>159</v>
      </c>
      <c r="R103" s="14" t="s">
        <v>159</v>
      </c>
      <c r="S103" s="13">
        <v>1451</v>
      </c>
      <c r="T103" s="13">
        <v>15</v>
      </c>
      <c r="U103" s="13">
        <v>31</v>
      </c>
      <c r="V103" s="13">
        <v>46</v>
      </c>
      <c r="W103" s="13">
        <v>326</v>
      </c>
      <c r="X103" s="13">
        <v>1079</v>
      </c>
      <c r="Y103" s="13">
        <v>1405</v>
      </c>
      <c r="Z103" s="16"/>
      <c r="AA103" s="13">
        <v>0</v>
      </c>
      <c r="AB103" s="13">
        <v>30</v>
      </c>
      <c r="AC103" s="1" t="str">
        <f t="shared" si="6"/>
        <v>hospital</v>
      </c>
      <c r="AD103" s="1">
        <f>IF(I103=0,CONTROL!H$13,IF(I103&lt;=CONTROL!F$12,CONTROL!H$12,IF(I103&lt;=CONTROL!F$11,CONTROL!H$11,IF(I103&lt;=CONTROL!F$10,CONTROL!H$10,CONTROL!H$9))))</f>
        <v>4805</v>
      </c>
      <c r="AE103" s="1">
        <f t="shared" si="7"/>
        <v>1451</v>
      </c>
      <c r="AF103" s="19">
        <f t="shared" si="8"/>
        <v>0.3019771071800208</v>
      </c>
      <c r="AG103" s="19">
        <f t="shared" si="9"/>
        <v>1</v>
      </c>
    </row>
    <row r="104" spans="1:37" x14ac:dyDescent="0.25">
      <c r="A104" s="12" t="s">
        <v>146</v>
      </c>
      <c r="B104" s="13">
        <v>111</v>
      </c>
      <c r="C104" s="13">
        <v>130</v>
      </c>
      <c r="D104" s="13">
        <v>233</v>
      </c>
      <c r="E104" s="14" t="s">
        <v>147</v>
      </c>
      <c r="F104" s="13">
        <v>34</v>
      </c>
      <c r="G104" s="14" t="s">
        <v>39</v>
      </c>
      <c r="H104" s="14" t="s">
        <v>39</v>
      </c>
      <c r="I104" s="13">
        <v>19</v>
      </c>
      <c r="J104" s="13">
        <v>4805</v>
      </c>
      <c r="K104" s="13">
        <v>0.24</v>
      </c>
      <c r="L104" s="13">
        <v>2</v>
      </c>
      <c r="M104" s="13">
        <v>0</v>
      </c>
      <c r="N104" s="14" t="s">
        <v>900</v>
      </c>
      <c r="O104" s="14" t="s">
        <v>965</v>
      </c>
      <c r="P104" s="14" t="s">
        <v>969</v>
      </c>
      <c r="Q104" s="14" t="s">
        <v>391</v>
      </c>
      <c r="R104" s="14" t="s">
        <v>158</v>
      </c>
      <c r="S104" s="13">
        <v>1135</v>
      </c>
      <c r="T104" s="13">
        <v>0</v>
      </c>
      <c r="U104" s="13">
        <v>0</v>
      </c>
      <c r="V104" s="13">
        <v>0</v>
      </c>
      <c r="W104" s="13">
        <v>265</v>
      </c>
      <c r="X104" s="13">
        <v>870</v>
      </c>
      <c r="Y104" s="13">
        <v>1135</v>
      </c>
      <c r="Z104" s="13">
        <v>0</v>
      </c>
      <c r="AA104" s="13">
        <v>0</v>
      </c>
      <c r="AB104" s="13">
        <v>30</v>
      </c>
      <c r="AC104" s="1" t="str">
        <f t="shared" si="6"/>
        <v>mobile</v>
      </c>
      <c r="AD104" s="1">
        <f>IF(I104=0,CONTROL!H$13,IF(I104&lt;=CONTROL!F$12,CONTROL!H$12,IF(I104&lt;=CONTROL!F$11,CONTROL!H$11,IF(I104&lt;=CONTROL!F$10,CONTROL!H$10,CONTROL!H$9))))</f>
        <v>4805</v>
      </c>
      <c r="AE104" s="1">
        <f t="shared" si="7"/>
        <v>1135</v>
      </c>
      <c r="AF104" s="19">
        <f t="shared" si="8"/>
        <v>0.23621227887617066</v>
      </c>
      <c r="AG104" s="19">
        <f t="shared" si="9"/>
        <v>0.23621227887617066</v>
      </c>
    </row>
    <row r="105" spans="1:37" x14ac:dyDescent="0.25">
      <c r="A105" s="12" t="s">
        <v>161</v>
      </c>
      <c r="B105" s="13">
        <v>124</v>
      </c>
      <c r="C105" s="13">
        <v>-99</v>
      </c>
      <c r="D105" s="13">
        <v>194</v>
      </c>
      <c r="E105" s="14" t="s">
        <v>162</v>
      </c>
      <c r="F105" s="13">
        <v>34</v>
      </c>
      <c r="G105" s="14" t="s">
        <v>39</v>
      </c>
      <c r="H105" s="14" t="s">
        <v>39</v>
      </c>
      <c r="I105" s="13">
        <v>19</v>
      </c>
      <c r="J105" s="13">
        <v>4805</v>
      </c>
      <c r="K105" s="13">
        <v>1</v>
      </c>
      <c r="L105" s="16"/>
      <c r="M105" s="13">
        <v>1</v>
      </c>
      <c r="N105" s="14" t="s">
        <v>159</v>
      </c>
      <c r="O105" s="14" t="s">
        <v>404</v>
      </c>
      <c r="P105" s="14" t="s">
        <v>159</v>
      </c>
      <c r="Q105" s="14" t="s">
        <v>159</v>
      </c>
      <c r="R105" s="14" t="s">
        <v>159</v>
      </c>
      <c r="S105" s="13">
        <v>1294</v>
      </c>
      <c r="T105" s="13">
        <v>95</v>
      </c>
      <c r="U105" s="13">
        <v>180</v>
      </c>
      <c r="V105" s="13">
        <v>275</v>
      </c>
      <c r="W105" s="13">
        <v>322</v>
      </c>
      <c r="X105" s="13">
        <v>697</v>
      </c>
      <c r="Y105" s="13">
        <v>1019</v>
      </c>
      <c r="Z105" s="16"/>
      <c r="AA105" s="13">
        <v>0</v>
      </c>
      <c r="AB105" s="13">
        <v>30</v>
      </c>
      <c r="AC105" s="1" t="str">
        <f t="shared" si="6"/>
        <v>hospital</v>
      </c>
      <c r="AD105" s="1">
        <f>IF(I105=0,CONTROL!H$13,IF(I105&lt;=CONTROL!F$12,CONTROL!H$12,IF(I105&lt;=CONTROL!F$11,CONTROL!H$11,IF(I105&lt;=CONTROL!F$10,CONTROL!H$10,CONTROL!H$9))))</f>
        <v>4805</v>
      </c>
      <c r="AE105" s="1">
        <f t="shared" si="7"/>
        <v>1294</v>
      </c>
      <c r="AF105" s="19">
        <f t="shared" si="8"/>
        <v>0.26930280957336106</v>
      </c>
      <c r="AG105" s="19">
        <f t="shared" si="9"/>
        <v>1</v>
      </c>
    </row>
    <row r="106" spans="1:37" x14ac:dyDescent="0.25">
      <c r="A106" s="12" t="s">
        <v>161</v>
      </c>
      <c r="B106" s="13">
        <v>124</v>
      </c>
      <c r="C106" s="13">
        <v>-99</v>
      </c>
      <c r="D106" s="13">
        <v>154</v>
      </c>
      <c r="E106" s="14" t="s">
        <v>162</v>
      </c>
      <c r="F106" s="13">
        <v>34</v>
      </c>
      <c r="G106" s="14" t="s">
        <v>39</v>
      </c>
      <c r="H106" s="14" t="s">
        <v>39</v>
      </c>
      <c r="I106" s="13">
        <v>19</v>
      </c>
      <c r="J106" s="13">
        <v>4805</v>
      </c>
      <c r="K106" s="13">
        <v>3</v>
      </c>
      <c r="L106" s="16"/>
      <c r="M106" s="13">
        <v>3</v>
      </c>
      <c r="N106" s="14" t="s">
        <v>159</v>
      </c>
      <c r="O106" s="14" t="s">
        <v>396</v>
      </c>
      <c r="P106" s="14" t="s">
        <v>159</v>
      </c>
      <c r="Q106" s="14" t="s">
        <v>159</v>
      </c>
      <c r="R106" s="14" t="s">
        <v>159</v>
      </c>
      <c r="S106" s="13">
        <v>10768</v>
      </c>
      <c r="T106" s="13">
        <v>2115</v>
      </c>
      <c r="U106" s="13">
        <v>4301</v>
      </c>
      <c r="V106" s="13">
        <v>6416</v>
      </c>
      <c r="W106" s="13">
        <v>1251</v>
      </c>
      <c r="X106" s="13">
        <v>3101</v>
      </c>
      <c r="Y106" s="13">
        <v>4352</v>
      </c>
      <c r="Z106" s="16"/>
      <c r="AA106" s="13">
        <v>0</v>
      </c>
      <c r="AB106" s="13">
        <v>30</v>
      </c>
      <c r="AC106" s="1" t="str">
        <f t="shared" si="6"/>
        <v>hospital</v>
      </c>
      <c r="AD106" s="1">
        <f>IF(I106=0,CONTROL!H$13,IF(I106&lt;=CONTROL!F$12,CONTROL!H$12,IF(I106&lt;=CONTROL!F$11,CONTROL!H$11,IF(I106&lt;=CONTROL!F$10,CONTROL!H$10,CONTROL!H$9))))</f>
        <v>4805</v>
      </c>
      <c r="AE106" s="1">
        <f t="shared" si="7"/>
        <v>10768</v>
      </c>
      <c r="AF106" s="19">
        <f t="shared" si="8"/>
        <v>1</v>
      </c>
      <c r="AG106" s="19">
        <f t="shared" si="9"/>
        <v>3</v>
      </c>
    </row>
    <row r="107" spans="1:37" x14ac:dyDescent="0.25">
      <c r="A107" s="12" t="s">
        <v>146</v>
      </c>
      <c r="B107" s="13">
        <v>64</v>
      </c>
      <c r="C107" s="13">
        <v>82</v>
      </c>
      <c r="D107" s="13">
        <v>118</v>
      </c>
      <c r="E107" s="14" t="s">
        <v>147</v>
      </c>
      <c r="F107" s="13">
        <v>34</v>
      </c>
      <c r="G107" s="14" t="s">
        <v>39</v>
      </c>
      <c r="H107" s="14" t="s">
        <v>39</v>
      </c>
      <c r="I107" s="13">
        <v>19</v>
      </c>
      <c r="J107" s="13">
        <v>4805</v>
      </c>
      <c r="K107" s="13">
        <v>1</v>
      </c>
      <c r="L107" s="13">
        <v>1</v>
      </c>
      <c r="M107" s="13">
        <v>1</v>
      </c>
      <c r="N107" s="14" t="s">
        <v>970</v>
      </c>
      <c r="O107" s="14" t="s">
        <v>388</v>
      </c>
      <c r="P107" s="14" t="s">
        <v>971</v>
      </c>
      <c r="Q107" s="14" t="s">
        <v>375</v>
      </c>
      <c r="R107" s="14" t="s">
        <v>394</v>
      </c>
      <c r="S107" s="13">
        <v>8870</v>
      </c>
      <c r="T107" s="13">
        <v>0</v>
      </c>
      <c r="U107" s="13">
        <v>0</v>
      </c>
      <c r="V107" s="13">
        <v>0</v>
      </c>
      <c r="W107" s="13">
        <v>2668</v>
      </c>
      <c r="X107" s="13">
        <v>6182</v>
      </c>
      <c r="Y107" s="13">
        <v>8870</v>
      </c>
      <c r="Z107" s="13">
        <v>0</v>
      </c>
      <c r="AA107" s="13">
        <v>0</v>
      </c>
      <c r="AB107" s="13">
        <v>30</v>
      </c>
      <c r="AC107" s="1" t="str">
        <f t="shared" si="6"/>
        <v>freestand</v>
      </c>
      <c r="AD107" s="1">
        <f>IF(I107=0,CONTROL!H$13,IF(I107&lt;=CONTROL!F$12,CONTROL!H$12,IF(I107&lt;=CONTROL!F$11,CONTROL!H$11,IF(I107&lt;=CONTROL!F$10,CONTROL!H$10,CONTROL!H$9))))</f>
        <v>4805</v>
      </c>
      <c r="AE107" s="1">
        <f t="shared" si="7"/>
        <v>8850</v>
      </c>
      <c r="AF107" s="19">
        <f t="shared" si="8"/>
        <v>1</v>
      </c>
      <c r="AG107" s="19">
        <f t="shared" si="9"/>
        <v>1</v>
      </c>
    </row>
    <row r="108" spans="1:37" x14ac:dyDescent="0.25">
      <c r="A108" s="12" t="s">
        <v>146</v>
      </c>
      <c r="B108" s="13">
        <v>79</v>
      </c>
      <c r="C108" s="13">
        <v>96</v>
      </c>
      <c r="D108" s="13">
        <v>146</v>
      </c>
      <c r="E108" s="14" t="s">
        <v>147</v>
      </c>
      <c r="F108" s="13">
        <v>34</v>
      </c>
      <c r="G108" s="14" t="s">
        <v>39</v>
      </c>
      <c r="H108" s="14" t="s">
        <v>39</v>
      </c>
      <c r="I108" s="13">
        <v>19</v>
      </c>
      <c r="J108" s="13">
        <v>4805</v>
      </c>
      <c r="K108" s="13">
        <v>0.86</v>
      </c>
      <c r="L108" s="13">
        <v>2</v>
      </c>
      <c r="M108" s="13">
        <v>0</v>
      </c>
      <c r="N108" s="14" t="s">
        <v>963</v>
      </c>
      <c r="O108" s="14" t="s">
        <v>972</v>
      </c>
      <c r="P108" s="14" t="s">
        <v>973</v>
      </c>
      <c r="Q108" s="14" t="s">
        <v>375</v>
      </c>
      <c r="R108" s="14" t="s">
        <v>261</v>
      </c>
      <c r="S108" s="13">
        <v>4117</v>
      </c>
      <c r="T108" s="13">
        <v>0</v>
      </c>
      <c r="U108" s="13">
        <v>0</v>
      </c>
      <c r="V108" s="13">
        <v>0</v>
      </c>
      <c r="W108" s="13">
        <v>229</v>
      </c>
      <c r="X108" s="13">
        <v>3888</v>
      </c>
      <c r="Y108" s="13">
        <v>4117</v>
      </c>
      <c r="Z108" s="13">
        <v>0</v>
      </c>
      <c r="AA108" s="13">
        <v>0</v>
      </c>
      <c r="AB108" s="13">
        <v>30</v>
      </c>
      <c r="AC108" s="1" t="str">
        <f t="shared" si="6"/>
        <v>mobile</v>
      </c>
      <c r="AD108" s="1">
        <f>IF(I108=0,CONTROL!H$13,IF(I108&lt;=CONTROL!F$12,CONTROL!H$12,IF(I108&lt;=CONTROL!F$11,CONTROL!H$11,IF(I108&lt;=CONTROL!F$10,CONTROL!H$10,CONTROL!H$9))))</f>
        <v>4805</v>
      </c>
      <c r="AE108" s="1">
        <f t="shared" si="7"/>
        <v>4117</v>
      </c>
      <c r="AF108" s="19">
        <f t="shared" si="8"/>
        <v>0.85681581685744013</v>
      </c>
      <c r="AG108" s="19">
        <f t="shared" si="9"/>
        <v>0.85681581685744013</v>
      </c>
    </row>
    <row r="109" spans="1:37" x14ac:dyDescent="0.25">
      <c r="A109" s="12" t="s">
        <v>146</v>
      </c>
      <c r="B109" s="13">
        <v>185</v>
      </c>
      <c r="C109" s="13">
        <v>223</v>
      </c>
      <c r="D109" s="13">
        <v>529</v>
      </c>
      <c r="E109" s="14" t="s">
        <v>147</v>
      </c>
      <c r="F109" s="13">
        <v>34</v>
      </c>
      <c r="G109" s="14" t="s">
        <v>39</v>
      </c>
      <c r="H109" s="14" t="s">
        <v>39</v>
      </c>
      <c r="I109" s="13">
        <v>19</v>
      </c>
      <c r="J109" s="13">
        <v>4805</v>
      </c>
      <c r="K109" s="13">
        <v>1</v>
      </c>
      <c r="L109" s="13">
        <v>1</v>
      </c>
      <c r="M109" s="13">
        <v>1</v>
      </c>
      <c r="N109" s="14" t="s">
        <v>974</v>
      </c>
      <c r="O109" s="14" t="s">
        <v>975</v>
      </c>
      <c r="P109" s="14" t="s">
        <v>976</v>
      </c>
      <c r="Q109" s="14" t="s">
        <v>391</v>
      </c>
      <c r="R109" s="14" t="s">
        <v>975</v>
      </c>
      <c r="S109" s="13">
        <v>0</v>
      </c>
      <c r="T109" s="13">
        <v>0</v>
      </c>
      <c r="U109" s="13">
        <v>0</v>
      </c>
      <c r="V109" s="13">
        <v>0</v>
      </c>
      <c r="W109" s="13">
        <v>0</v>
      </c>
      <c r="X109" s="13">
        <v>0</v>
      </c>
      <c r="Y109" s="13">
        <v>0</v>
      </c>
      <c r="Z109" s="13">
        <v>0</v>
      </c>
      <c r="AA109" s="13">
        <v>0</v>
      </c>
      <c r="AB109" s="13">
        <v>30</v>
      </c>
      <c r="AC109" s="1" t="str">
        <f t="shared" si="6"/>
        <v>freestand</v>
      </c>
      <c r="AD109" s="1">
        <f>IF(I109=0,CONTROL!H$13,IF(I109&lt;=CONTROL!F$12,CONTROL!H$12,IF(I109&lt;=CONTROL!F$11,CONTROL!H$11,IF(I109&lt;=CONTROL!F$10,CONTROL!H$10,CONTROL!H$9))))</f>
        <v>4805</v>
      </c>
      <c r="AE109" s="1">
        <f t="shared" si="7"/>
        <v>0</v>
      </c>
      <c r="AF109" s="19">
        <f t="shared" si="8"/>
        <v>0</v>
      </c>
      <c r="AG109" s="19">
        <f t="shared" si="9"/>
        <v>1</v>
      </c>
    </row>
    <row r="110" spans="1:37" x14ac:dyDescent="0.25">
      <c r="A110" s="12" t="s">
        <v>146</v>
      </c>
      <c r="B110" s="13">
        <v>147</v>
      </c>
      <c r="C110" s="13">
        <v>179</v>
      </c>
      <c r="D110" s="13">
        <v>409</v>
      </c>
      <c r="E110" s="14" t="s">
        <v>147</v>
      </c>
      <c r="F110" s="13">
        <v>34</v>
      </c>
      <c r="G110" s="14" t="s">
        <v>39</v>
      </c>
      <c r="H110" s="14" t="s">
        <v>39</v>
      </c>
      <c r="I110" s="13">
        <v>19</v>
      </c>
      <c r="J110" s="13">
        <v>4805</v>
      </c>
      <c r="K110" s="13">
        <v>1</v>
      </c>
      <c r="L110" s="13">
        <v>1</v>
      </c>
      <c r="M110" s="13">
        <v>1</v>
      </c>
      <c r="N110" s="14" t="s">
        <v>977</v>
      </c>
      <c r="O110" s="14" t="s">
        <v>386</v>
      </c>
      <c r="P110" s="14" t="s">
        <v>387</v>
      </c>
      <c r="Q110" s="14" t="s">
        <v>384</v>
      </c>
      <c r="R110" s="14" t="s">
        <v>159</v>
      </c>
      <c r="S110" s="13">
        <v>0</v>
      </c>
      <c r="T110" s="13">
        <v>0</v>
      </c>
      <c r="U110" s="13">
        <v>0</v>
      </c>
      <c r="V110" s="13">
        <v>0</v>
      </c>
      <c r="W110" s="13">
        <v>0</v>
      </c>
      <c r="X110" s="13">
        <v>0</v>
      </c>
      <c r="Y110" s="13">
        <v>0</v>
      </c>
      <c r="Z110" s="13">
        <v>1</v>
      </c>
      <c r="AA110" s="13">
        <v>0</v>
      </c>
      <c r="AB110" s="13">
        <v>30</v>
      </c>
      <c r="AC110" s="1" t="str">
        <f t="shared" si="6"/>
        <v>freestand</v>
      </c>
      <c r="AD110" s="1">
        <f>IF(I110=0,CONTROL!H$13,IF(I110&lt;=CONTROL!F$12,CONTROL!H$12,IF(I110&lt;=CONTROL!F$11,CONTROL!H$11,IF(I110&lt;=CONTROL!F$10,CONTROL!H$10,CONTROL!H$9))))</f>
        <v>4805</v>
      </c>
      <c r="AE110" s="1">
        <f t="shared" si="7"/>
        <v>0</v>
      </c>
      <c r="AF110" s="19">
        <f t="shared" si="8"/>
        <v>0</v>
      </c>
      <c r="AG110" s="19">
        <f t="shared" si="9"/>
        <v>1</v>
      </c>
    </row>
    <row r="111" spans="1:37" x14ac:dyDescent="0.25">
      <c r="A111" s="12" t="s">
        <v>146</v>
      </c>
      <c r="B111" s="13">
        <v>164</v>
      </c>
      <c r="C111" s="13">
        <v>198</v>
      </c>
      <c r="D111" s="13">
        <v>445</v>
      </c>
      <c r="E111" s="14" t="s">
        <v>147</v>
      </c>
      <c r="F111" s="13">
        <v>34</v>
      </c>
      <c r="G111" s="14" t="s">
        <v>39</v>
      </c>
      <c r="H111" s="14" t="s">
        <v>39</v>
      </c>
      <c r="I111" s="13">
        <v>19</v>
      </c>
      <c r="J111" s="13">
        <v>4805</v>
      </c>
      <c r="K111" s="13">
        <v>1</v>
      </c>
      <c r="L111" s="13">
        <v>1</v>
      </c>
      <c r="M111" s="13">
        <v>1</v>
      </c>
      <c r="N111" s="14" t="s">
        <v>978</v>
      </c>
      <c r="O111" s="14" t="s">
        <v>373</v>
      </c>
      <c r="P111" s="14" t="s">
        <v>374</v>
      </c>
      <c r="Q111" s="14" t="s">
        <v>403</v>
      </c>
      <c r="R111" s="14" t="s">
        <v>373</v>
      </c>
      <c r="S111" s="13">
        <v>4701</v>
      </c>
      <c r="T111" s="13">
        <v>0</v>
      </c>
      <c r="U111" s="13">
        <v>0</v>
      </c>
      <c r="V111" s="13">
        <v>0</v>
      </c>
      <c r="W111" s="13">
        <v>1105</v>
      </c>
      <c r="X111" s="13">
        <v>3596</v>
      </c>
      <c r="Y111" s="13">
        <v>4701</v>
      </c>
      <c r="Z111" s="13">
        <v>0</v>
      </c>
      <c r="AA111" s="13">
        <v>0</v>
      </c>
      <c r="AB111" s="13">
        <v>30</v>
      </c>
      <c r="AC111" s="1" t="str">
        <f t="shared" si="6"/>
        <v>freestand</v>
      </c>
      <c r="AD111" s="1">
        <f>IF(I111=0,CONTROL!H$13,IF(I111&lt;=CONTROL!F$12,CONTROL!H$12,IF(I111&lt;=CONTROL!F$11,CONTROL!H$11,IF(I111&lt;=CONTROL!F$10,CONTROL!H$10,CONTROL!H$9))))</f>
        <v>4805</v>
      </c>
      <c r="AE111" s="1">
        <f t="shared" si="7"/>
        <v>4701</v>
      </c>
      <c r="AF111" s="19">
        <f t="shared" si="8"/>
        <v>0.97835587929240375</v>
      </c>
      <c r="AG111" s="19">
        <f t="shared" si="9"/>
        <v>1</v>
      </c>
    </row>
    <row r="112" spans="1:37" x14ac:dyDescent="0.25">
      <c r="A112" s="12" t="s">
        <v>161</v>
      </c>
      <c r="B112" s="13">
        <v>99</v>
      </c>
      <c r="C112" s="13">
        <v>-99</v>
      </c>
      <c r="D112" s="13">
        <v>97</v>
      </c>
      <c r="E112" s="14" t="s">
        <v>162</v>
      </c>
      <c r="F112" s="13">
        <v>34</v>
      </c>
      <c r="G112" s="14" t="s">
        <v>39</v>
      </c>
      <c r="H112" s="14" t="s">
        <v>39</v>
      </c>
      <c r="I112" s="13">
        <v>19</v>
      </c>
      <c r="J112" s="13">
        <v>4805</v>
      </c>
      <c r="K112" s="13">
        <v>6</v>
      </c>
      <c r="L112" s="16"/>
      <c r="M112" s="13">
        <v>6</v>
      </c>
      <c r="N112" s="14" t="s">
        <v>380</v>
      </c>
      <c r="O112" s="14" t="s">
        <v>381</v>
      </c>
      <c r="P112" s="14" t="s">
        <v>159</v>
      </c>
      <c r="Q112" s="14" t="s">
        <v>159</v>
      </c>
      <c r="R112" s="14" t="s">
        <v>159</v>
      </c>
      <c r="S112" s="13">
        <v>22214</v>
      </c>
      <c r="T112" s="13">
        <v>3897</v>
      </c>
      <c r="U112" s="13">
        <v>2767</v>
      </c>
      <c r="V112" s="13">
        <v>6664</v>
      </c>
      <c r="W112" s="13">
        <v>10291</v>
      </c>
      <c r="X112" s="13">
        <v>5259</v>
      </c>
      <c r="Y112" s="13">
        <v>15550</v>
      </c>
      <c r="Z112" s="16"/>
      <c r="AA112" s="13">
        <v>0</v>
      </c>
      <c r="AB112" s="13">
        <v>30</v>
      </c>
      <c r="AC112" s="1" t="str">
        <f t="shared" si="6"/>
        <v>hospital</v>
      </c>
      <c r="AD112" s="1">
        <f>IF(I112=0,CONTROL!H$13,IF(I112&lt;=CONTROL!F$12,CONTROL!H$12,IF(I112&lt;=CONTROL!F$11,CONTROL!H$11,IF(I112&lt;=CONTROL!F$10,CONTROL!H$10,CONTROL!H$9))))</f>
        <v>4805</v>
      </c>
      <c r="AE112" s="1">
        <f t="shared" si="7"/>
        <v>22214</v>
      </c>
      <c r="AF112" s="19">
        <f t="shared" si="8"/>
        <v>1</v>
      </c>
      <c r="AG112" s="19">
        <f t="shared" si="9"/>
        <v>6</v>
      </c>
    </row>
    <row r="113" spans="1:33" x14ac:dyDescent="0.25">
      <c r="A113" s="12" t="s">
        <v>146</v>
      </c>
      <c r="B113" s="13">
        <v>163</v>
      </c>
      <c r="C113" s="13">
        <v>197</v>
      </c>
      <c r="D113" s="13">
        <v>444</v>
      </c>
      <c r="E113" s="14" t="s">
        <v>147</v>
      </c>
      <c r="F113" s="13">
        <v>34</v>
      </c>
      <c r="G113" s="14" t="s">
        <v>39</v>
      </c>
      <c r="H113" s="14" t="s">
        <v>39</v>
      </c>
      <c r="I113" s="13">
        <v>19</v>
      </c>
      <c r="J113" s="13">
        <v>4805</v>
      </c>
      <c r="K113" s="13">
        <v>1</v>
      </c>
      <c r="L113" s="13">
        <v>1</v>
      </c>
      <c r="M113" s="13">
        <v>1</v>
      </c>
      <c r="N113" s="14" t="s">
        <v>900</v>
      </c>
      <c r="O113" s="14" t="s">
        <v>373</v>
      </c>
      <c r="P113" s="14" t="s">
        <v>374</v>
      </c>
      <c r="Q113" s="14" t="s">
        <v>375</v>
      </c>
      <c r="R113" s="14" t="s">
        <v>373</v>
      </c>
      <c r="S113" s="13">
        <v>5059</v>
      </c>
      <c r="T113" s="13">
        <v>0</v>
      </c>
      <c r="U113" s="13">
        <v>0</v>
      </c>
      <c r="V113" s="13">
        <v>0</v>
      </c>
      <c r="W113" s="13">
        <v>1186</v>
      </c>
      <c r="X113" s="13">
        <v>3873</v>
      </c>
      <c r="Y113" s="13">
        <v>5059</v>
      </c>
      <c r="Z113" s="13">
        <v>0</v>
      </c>
      <c r="AA113" s="13">
        <v>0</v>
      </c>
      <c r="AB113" s="13">
        <v>30</v>
      </c>
      <c r="AC113" s="1" t="str">
        <f t="shared" si="6"/>
        <v>freestand</v>
      </c>
      <c r="AD113" s="1">
        <f>IF(I113=0,CONTROL!H$13,IF(I113&lt;=CONTROL!F$12,CONTROL!H$12,IF(I113&lt;=CONTROL!F$11,CONTROL!H$11,IF(I113&lt;=CONTROL!F$10,CONTROL!H$10,CONTROL!H$9))))</f>
        <v>4805</v>
      </c>
      <c r="AE113" s="1">
        <f t="shared" si="7"/>
        <v>5059</v>
      </c>
      <c r="AF113" s="19">
        <f t="shared" si="8"/>
        <v>1</v>
      </c>
      <c r="AG113" s="19">
        <f t="shared" si="9"/>
        <v>1</v>
      </c>
    </row>
    <row r="114" spans="1:33" x14ac:dyDescent="0.25">
      <c r="A114" s="12" t="s">
        <v>161</v>
      </c>
      <c r="B114" s="13">
        <v>201</v>
      </c>
      <c r="C114" s="13">
        <v>-99</v>
      </c>
      <c r="D114" s="13">
        <v>418</v>
      </c>
      <c r="E114" s="14" t="s">
        <v>162</v>
      </c>
      <c r="F114" s="13">
        <v>35</v>
      </c>
      <c r="G114" s="14" t="s">
        <v>40</v>
      </c>
      <c r="H114" s="14" t="s">
        <v>40</v>
      </c>
      <c r="I114" s="13">
        <v>1</v>
      </c>
      <c r="J114" s="13">
        <v>3775</v>
      </c>
      <c r="K114" s="13">
        <v>1</v>
      </c>
      <c r="L114" s="16"/>
      <c r="M114" s="13">
        <v>1</v>
      </c>
      <c r="N114" s="14" t="s">
        <v>159</v>
      </c>
      <c r="O114" s="14" t="s">
        <v>979</v>
      </c>
      <c r="P114" s="14" t="s">
        <v>159</v>
      </c>
      <c r="Q114" s="14" t="s">
        <v>159</v>
      </c>
      <c r="R114" s="14" t="s">
        <v>159</v>
      </c>
      <c r="S114" s="13">
        <v>35</v>
      </c>
      <c r="T114" s="13">
        <v>1</v>
      </c>
      <c r="U114" s="13">
        <v>0</v>
      </c>
      <c r="V114" s="13">
        <v>1</v>
      </c>
      <c r="W114" s="13">
        <v>10</v>
      </c>
      <c r="X114" s="13">
        <v>24</v>
      </c>
      <c r="Y114" s="13">
        <v>34</v>
      </c>
      <c r="Z114" s="16"/>
      <c r="AA114" s="13">
        <v>0</v>
      </c>
      <c r="AB114" s="13">
        <v>31</v>
      </c>
      <c r="AC114" s="1" t="str">
        <f t="shared" si="6"/>
        <v>hospital</v>
      </c>
      <c r="AD114" s="1">
        <f>IF(I114=0,CONTROL!H$13,IF(I114&lt;=CONTROL!F$12,CONTROL!H$12,IF(I114&lt;=CONTROL!F$11,CONTROL!H$11,IF(I114&lt;=CONTROL!F$10,CONTROL!H$10,CONTROL!H$9))))</f>
        <v>3775</v>
      </c>
      <c r="AE114" s="1">
        <f t="shared" si="7"/>
        <v>35</v>
      </c>
      <c r="AF114" s="19">
        <f t="shared" si="8"/>
        <v>9.2715231788079479E-3</v>
      </c>
      <c r="AG114" s="19">
        <f t="shared" si="9"/>
        <v>1</v>
      </c>
    </row>
    <row r="115" spans="1:33" x14ac:dyDescent="0.25">
      <c r="A115" s="12" t="s">
        <v>146</v>
      </c>
      <c r="B115" s="13">
        <v>76</v>
      </c>
      <c r="C115" s="13">
        <v>93</v>
      </c>
      <c r="D115" s="13">
        <v>139</v>
      </c>
      <c r="E115" s="14" t="s">
        <v>147</v>
      </c>
      <c r="F115" s="13">
        <v>36</v>
      </c>
      <c r="G115" s="14" t="s">
        <v>41</v>
      </c>
      <c r="H115" s="14" t="s">
        <v>41</v>
      </c>
      <c r="I115" s="13">
        <v>5</v>
      </c>
      <c r="J115" s="13">
        <v>4805</v>
      </c>
      <c r="K115" s="13">
        <v>0.02</v>
      </c>
      <c r="L115" s="13">
        <v>2</v>
      </c>
      <c r="M115" s="13">
        <v>0</v>
      </c>
      <c r="N115" s="14" t="s">
        <v>980</v>
      </c>
      <c r="O115" s="14" t="s">
        <v>411</v>
      </c>
      <c r="P115" s="14" t="s">
        <v>412</v>
      </c>
      <c r="Q115" s="14" t="s">
        <v>413</v>
      </c>
      <c r="R115" s="14" t="s">
        <v>981</v>
      </c>
      <c r="S115" s="13">
        <v>114</v>
      </c>
      <c r="T115" s="13">
        <v>0</v>
      </c>
      <c r="U115" s="13">
        <v>0</v>
      </c>
      <c r="V115" s="13">
        <v>0</v>
      </c>
      <c r="W115" s="13">
        <v>56</v>
      </c>
      <c r="X115" s="13">
        <v>58</v>
      </c>
      <c r="Y115" s="13">
        <v>114</v>
      </c>
      <c r="Z115" s="13">
        <v>0</v>
      </c>
      <c r="AA115" s="13">
        <v>0</v>
      </c>
      <c r="AB115" s="13">
        <v>32</v>
      </c>
      <c r="AC115" s="1" t="str">
        <f t="shared" si="6"/>
        <v>mobile</v>
      </c>
      <c r="AD115" s="1">
        <f>IF(I115=0,CONTROL!H$13,IF(I115&lt;=CONTROL!F$12,CONTROL!H$12,IF(I115&lt;=CONTROL!F$11,CONTROL!H$11,IF(I115&lt;=CONTROL!F$10,CONTROL!H$10,CONTROL!H$9))))</f>
        <v>4462</v>
      </c>
      <c r="AE115" s="1">
        <f t="shared" si="7"/>
        <v>114</v>
      </c>
      <c r="AF115" s="19">
        <f t="shared" si="8"/>
        <v>2.5549081129538322E-2</v>
      </c>
      <c r="AG115" s="19">
        <f t="shared" si="9"/>
        <v>2.5549081129538322E-2</v>
      </c>
    </row>
    <row r="116" spans="1:33" x14ac:dyDescent="0.25">
      <c r="A116" s="12" t="s">
        <v>146</v>
      </c>
      <c r="B116" s="13">
        <v>136</v>
      </c>
      <c r="C116" s="13">
        <v>162</v>
      </c>
      <c r="D116" s="13">
        <v>380</v>
      </c>
      <c r="E116" s="14" t="s">
        <v>147</v>
      </c>
      <c r="F116" s="13">
        <v>36</v>
      </c>
      <c r="G116" s="14" t="s">
        <v>41</v>
      </c>
      <c r="H116" s="14" t="s">
        <v>41</v>
      </c>
      <c r="I116" s="13">
        <v>5</v>
      </c>
      <c r="J116" s="13">
        <v>4805</v>
      </c>
      <c r="K116" s="13">
        <v>1</v>
      </c>
      <c r="L116" s="13">
        <v>1</v>
      </c>
      <c r="M116" s="13">
        <v>1</v>
      </c>
      <c r="N116" s="14" t="s">
        <v>982</v>
      </c>
      <c r="O116" s="14" t="s">
        <v>425</v>
      </c>
      <c r="P116" s="14" t="s">
        <v>426</v>
      </c>
      <c r="Q116" s="14" t="s">
        <v>408</v>
      </c>
      <c r="R116" s="14" t="s">
        <v>427</v>
      </c>
      <c r="S116" s="13">
        <v>1532</v>
      </c>
      <c r="T116" s="13">
        <v>0</v>
      </c>
      <c r="U116" s="13">
        <v>0</v>
      </c>
      <c r="V116" s="13">
        <v>0</v>
      </c>
      <c r="W116" s="13">
        <v>337</v>
      </c>
      <c r="X116" s="13">
        <v>1195</v>
      </c>
      <c r="Y116" s="13">
        <v>1532</v>
      </c>
      <c r="Z116" s="13">
        <v>0</v>
      </c>
      <c r="AA116" s="13">
        <v>0</v>
      </c>
      <c r="AB116" s="13">
        <v>32</v>
      </c>
      <c r="AC116" s="1" t="str">
        <f t="shared" si="6"/>
        <v>freestand</v>
      </c>
      <c r="AD116" s="1">
        <f>IF(I116=0,CONTROL!H$13,IF(I116&lt;=CONTROL!F$12,CONTROL!H$12,IF(I116&lt;=CONTROL!F$11,CONTROL!H$11,IF(I116&lt;=CONTROL!F$10,CONTROL!H$10,CONTROL!H$9))))</f>
        <v>4462</v>
      </c>
      <c r="AE116" s="1">
        <f t="shared" si="7"/>
        <v>1532</v>
      </c>
      <c r="AF116" s="19">
        <f t="shared" si="8"/>
        <v>0.34334379202151499</v>
      </c>
      <c r="AG116" s="19">
        <f t="shared" si="9"/>
        <v>1</v>
      </c>
    </row>
    <row r="117" spans="1:33" x14ac:dyDescent="0.25">
      <c r="A117" s="12" t="s">
        <v>161</v>
      </c>
      <c r="B117" s="13">
        <v>87</v>
      </c>
      <c r="C117" s="13">
        <v>-99</v>
      </c>
      <c r="D117" s="13">
        <v>87</v>
      </c>
      <c r="E117" s="14" t="s">
        <v>162</v>
      </c>
      <c r="F117" s="13">
        <v>36</v>
      </c>
      <c r="G117" s="14" t="s">
        <v>41</v>
      </c>
      <c r="H117" s="14" t="s">
        <v>41</v>
      </c>
      <c r="I117" s="13">
        <v>5</v>
      </c>
      <c r="J117" s="13">
        <v>4805</v>
      </c>
      <c r="K117" s="13">
        <v>1</v>
      </c>
      <c r="L117" s="16"/>
      <c r="M117" s="13">
        <v>1</v>
      </c>
      <c r="N117" s="14" t="s">
        <v>421</v>
      </c>
      <c r="O117" s="14" t="s">
        <v>422</v>
      </c>
      <c r="P117" s="14" t="s">
        <v>159</v>
      </c>
      <c r="Q117" s="14" t="s">
        <v>159</v>
      </c>
      <c r="R117" s="14" t="s">
        <v>159</v>
      </c>
      <c r="S117" s="13">
        <v>2365</v>
      </c>
      <c r="T117" s="13">
        <v>0</v>
      </c>
      <c r="U117" s="13">
        <v>0</v>
      </c>
      <c r="V117" s="13">
        <v>0</v>
      </c>
      <c r="W117" s="13">
        <v>1151</v>
      </c>
      <c r="X117" s="13">
        <v>1214</v>
      </c>
      <c r="Y117" s="13">
        <v>2365</v>
      </c>
      <c r="Z117" s="16"/>
      <c r="AA117" s="13">
        <v>0</v>
      </c>
      <c r="AB117" s="13">
        <v>32</v>
      </c>
      <c r="AC117" s="1" t="str">
        <f t="shared" si="6"/>
        <v>hospital</v>
      </c>
      <c r="AD117" s="1">
        <f>IF(I117=0,CONTROL!H$13,IF(I117&lt;=CONTROL!F$12,CONTROL!H$12,IF(I117&lt;=CONTROL!F$11,CONTROL!H$11,IF(I117&lt;=CONTROL!F$10,CONTROL!H$10,CONTROL!H$9))))</f>
        <v>4462</v>
      </c>
      <c r="AE117" s="1">
        <f t="shared" si="7"/>
        <v>2365</v>
      </c>
      <c r="AF117" s="19">
        <f t="shared" si="8"/>
        <v>0.53003137606454509</v>
      </c>
      <c r="AG117" s="19">
        <f t="shared" si="9"/>
        <v>1</v>
      </c>
    </row>
    <row r="118" spans="1:33" x14ac:dyDescent="0.25">
      <c r="A118" s="12" t="s">
        <v>146</v>
      </c>
      <c r="B118" s="13">
        <v>76</v>
      </c>
      <c r="C118" s="13">
        <v>93</v>
      </c>
      <c r="D118" s="13">
        <v>138</v>
      </c>
      <c r="E118" s="14" t="s">
        <v>147</v>
      </c>
      <c r="F118" s="13">
        <v>36</v>
      </c>
      <c r="G118" s="14" t="s">
        <v>41</v>
      </c>
      <c r="H118" s="14" t="s">
        <v>41</v>
      </c>
      <c r="I118" s="13">
        <v>5</v>
      </c>
      <c r="J118" s="13">
        <v>4805</v>
      </c>
      <c r="K118" s="13">
        <v>0.38</v>
      </c>
      <c r="L118" s="13">
        <v>2</v>
      </c>
      <c r="M118" s="13">
        <v>0</v>
      </c>
      <c r="N118" s="14" t="s">
        <v>980</v>
      </c>
      <c r="O118" s="14" t="s">
        <v>411</v>
      </c>
      <c r="P118" s="14" t="s">
        <v>418</v>
      </c>
      <c r="Q118" s="14" t="s">
        <v>408</v>
      </c>
      <c r="R118" s="14" t="s">
        <v>981</v>
      </c>
      <c r="S118" s="13">
        <v>1847</v>
      </c>
      <c r="T118" s="13">
        <v>0</v>
      </c>
      <c r="U118" s="13">
        <v>0</v>
      </c>
      <c r="V118" s="13">
        <v>0</v>
      </c>
      <c r="W118" s="13">
        <v>690</v>
      </c>
      <c r="X118" s="13">
        <v>1157</v>
      </c>
      <c r="Y118" s="13">
        <v>1847</v>
      </c>
      <c r="Z118" s="13">
        <v>0</v>
      </c>
      <c r="AA118" s="13">
        <v>0</v>
      </c>
      <c r="AB118" s="13">
        <v>32</v>
      </c>
      <c r="AC118" s="1" t="str">
        <f t="shared" si="6"/>
        <v>mobile</v>
      </c>
      <c r="AD118" s="1">
        <f>IF(I118=0,CONTROL!H$13,IF(I118&lt;=CONTROL!F$12,CONTROL!H$12,IF(I118&lt;=CONTROL!F$11,CONTROL!H$11,IF(I118&lt;=CONTROL!F$10,CONTROL!H$10,CONTROL!H$9))))</f>
        <v>4462</v>
      </c>
      <c r="AE118" s="1">
        <f t="shared" si="7"/>
        <v>1847</v>
      </c>
      <c r="AF118" s="19">
        <f t="shared" si="8"/>
        <v>0.41393993724787093</v>
      </c>
      <c r="AG118" s="19">
        <f t="shared" si="9"/>
        <v>0.41393993724787093</v>
      </c>
    </row>
    <row r="119" spans="1:33" x14ac:dyDescent="0.25">
      <c r="A119" s="12" t="s">
        <v>146</v>
      </c>
      <c r="B119" s="13">
        <v>106</v>
      </c>
      <c r="C119" s="13">
        <v>125</v>
      </c>
      <c r="D119" s="13">
        <v>219</v>
      </c>
      <c r="E119" s="14" t="s">
        <v>147</v>
      </c>
      <c r="F119" s="13">
        <v>36</v>
      </c>
      <c r="G119" s="14" t="s">
        <v>41</v>
      </c>
      <c r="H119" s="14" t="s">
        <v>41</v>
      </c>
      <c r="I119" s="13">
        <v>5</v>
      </c>
      <c r="J119" s="13">
        <v>4805</v>
      </c>
      <c r="K119" s="13">
        <v>0.05</v>
      </c>
      <c r="L119" s="13">
        <v>2</v>
      </c>
      <c r="M119" s="13">
        <v>0</v>
      </c>
      <c r="N119" s="14" t="s">
        <v>900</v>
      </c>
      <c r="O119" s="14" t="s">
        <v>983</v>
      </c>
      <c r="P119" s="14" t="s">
        <v>407</v>
      </c>
      <c r="Q119" s="14" t="s">
        <v>408</v>
      </c>
      <c r="R119" s="14" t="s">
        <v>155</v>
      </c>
      <c r="S119" s="13">
        <v>234</v>
      </c>
      <c r="T119" s="13">
        <v>0</v>
      </c>
      <c r="U119" s="13">
        <v>0</v>
      </c>
      <c r="V119" s="13">
        <v>0</v>
      </c>
      <c r="W119" s="13">
        <v>10</v>
      </c>
      <c r="X119" s="13">
        <v>224</v>
      </c>
      <c r="Y119" s="13">
        <v>234</v>
      </c>
      <c r="Z119" s="13">
        <v>0</v>
      </c>
      <c r="AA119" s="13">
        <v>0</v>
      </c>
      <c r="AB119" s="13">
        <v>32</v>
      </c>
      <c r="AC119" s="1" t="str">
        <f t="shared" si="6"/>
        <v>mobile</v>
      </c>
      <c r="AD119" s="1">
        <f>IF(I119=0,CONTROL!H$13,IF(I119&lt;=CONTROL!F$12,CONTROL!H$12,IF(I119&lt;=CONTROL!F$11,CONTROL!H$11,IF(I119&lt;=CONTROL!F$10,CONTROL!H$10,CONTROL!H$9))))</f>
        <v>4462</v>
      </c>
      <c r="AE119" s="1">
        <f t="shared" si="7"/>
        <v>234</v>
      </c>
      <c r="AF119" s="19">
        <f t="shared" si="8"/>
        <v>5.2442850739578661E-2</v>
      </c>
      <c r="AG119" s="19">
        <f t="shared" si="9"/>
        <v>5.2442850739578661E-2</v>
      </c>
    </row>
    <row r="120" spans="1:33" x14ac:dyDescent="0.25">
      <c r="A120" s="12" t="s">
        <v>146</v>
      </c>
      <c r="B120" s="13">
        <v>84</v>
      </c>
      <c r="C120" s="13">
        <v>101</v>
      </c>
      <c r="D120" s="13">
        <v>157</v>
      </c>
      <c r="E120" s="14" t="s">
        <v>147</v>
      </c>
      <c r="F120" s="13">
        <v>36</v>
      </c>
      <c r="G120" s="14" t="s">
        <v>41</v>
      </c>
      <c r="H120" s="14" t="s">
        <v>41</v>
      </c>
      <c r="I120" s="13">
        <v>5</v>
      </c>
      <c r="J120" s="13">
        <v>4805</v>
      </c>
      <c r="K120" s="13">
        <v>0.44</v>
      </c>
      <c r="L120" s="13">
        <v>2</v>
      </c>
      <c r="M120" s="13">
        <v>0</v>
      </c>
      <c r="N120" s="14" t="s">
        <v>984</v>
      </c>
      <c r="O120" s="14" t="s">
        <v>416</v>
      </c>
      <c r="P120" s="14" t="s">
        <v>417</v>
      </c>
      <c r="Q120" s="14" t="s">
        <v>408</v>
      </c>
      <c r="R120" s="14" t="s">
        <v>198</v>
      </c>
      <c r="S120" s="13">
        <v>2131</v>
      </c>
      <c r="T120" s="13">
        <v>196</v>
      </c>
      <c r="U120" s="13">
        <v>1935</v>
      </c>
      <c r="V120" s="13">
        <v>2131</v>
      </c>
      <c r="W120" s="13">
        <v>0</v>
      </c>
      <c r="X120" s="13">
        <v>0</v>
      </c>
      <c r="Y120" s="13">
        <v>0</v>
      </c>
      <c r="Z120" s="13">
        <v>0</v>
      </c>
      <c r="AA120" s="13">
        <v>0</v>
      </c>
      <c r="AB120" s="13">
        <v>32</v>
      </c>
      <c r="AC120" s="1" t="str">
        <f t="shared" si="6"/>
        <v>mobile</v>
      </c>
      <c r="AD120" s="1">
        <f>IF(I120=0,CONTROL!H$13,IF(I120&lt;=CONTROL!F$12,CONTROL!H$12,IF(I120&lt;=CONTROL!F$11,CONTROL!H$11,IF(I120&lt;=CONTROL!F$10,CONTROL!H$10,CONTROL!H$9))))</f>
        <v>4462</v>
      </c>
      <c r="AE120" s="1">
        <f t="shared" si="7"/>
        <v>2131</v>
      </c>
      <c r="AF120" s="19">
        <f t="shared" si="8"/>
        <v>0.47758852532496637</v>
      </c>
      <c r="AG120" s="19">
        <f t="shared" si="9"/>
        <v>0.47758852532496637</v>
      </c>
    </row>
    <row r="121" spans="1:33" x14ac:dyDescent="0.25">
      <c r="A121" s="12" t="s">
        <v>161</v>
      </c>
      <c r="B121" s="13">
        <v>87</v>
      </c>
      <c r="C121" s="13">
        <v>-99</v>
      </c>
      <c r="D121" s="13">
        <v>86</v>
      </c>
      <c r="E121" s="14" t="s">
        <v>162</v>
      </c>
      <c r="F121" s="13">
        <v>36</v>
      </c>
      <c r="G121" s="14" t="s">
        <v>41</v>
      </c>
      <c r="H121" s="14" t="s">
        <v>41</v>
      </c>
      <c r="I121" s="13">
        <v>5</v>
      </c>
      <c r="J121" s="13">
        <v>4805</v>
      </c>
      <c r="K121" s="13">
        <v>1</v>
      </c>
      <c r="L121" s="16"/>
      <c r="M121" s="13">
        <v>1</v>
      </c>
      <c r="N121" s="14" t="s">
        <v>159</v>
      </c>
      <c r="O121" s="15" t="s">
        <v>405</v>
      </c>
      <c r="P121" s="14" t="s">
        <v>159</v>
      </c>
      <c r="Q121" s="14" t="s">
        <v>159</v>
      </c>
      <c r="R121" s="14" t="s">
        <v>159</v>
      </c>
      <c r="S121" s="13">
        <v>2043</v>
      </c>
      <c r="T121" s="13">
        <v>0</v>
      </c>
      <c r="U121" s="13">
        <v>0</v>
      </c>
      <c r="V121" s="13">
        <v>0</v>
      </c>
      <c r="W121" s="13">
        <v>1046</v>
      </c>
      <c r="X121" s="13">
        <v>997</v>
      </c>
      <c r="Y121" s="13">
        <v>2043</v>
      </c>
      <c r="Z121" s="16"/>
      <c r="AA121" s="13">
        <v>0</v>
      </c>
      <c r="AB121" s="13">
        <v>32</v>
      </c>
      <c r="AC121" s="1" t="str">
        <f t="shared" si="6"/>
        <v>hospital</v>
      </c>
      <c r="AD121" s="1">
        <f>IF(I121=0,CONTROL!H$13,IF(I121&lt;=CONTROL!F$12,CONTROL!H$12,IF(I121&lt;=CONTROL!F$11,CONTROL!H$11,IF(I121&lt;=CONTROL!F$10,CONTROL!H$10,CONTROL!H$9))))</f>
        <v>4462</v>
      </c>
      <c r="AE121" s="1">
        <f t="shared" si="7"/>
        <v>2043</v>
      </c>
      <c r="AF121" s="19">
        <f t="shared" si="8"/>
        <v>0.45786642761093682</v>
      </c>
      <c r="AG121" s="19">
        <f t="shared" si="9"/>
        <v>1</v>
      </c>
    </row>
    <row r="122" spans="1:33" x14ac:dyDescent="0.25">
      <c r="A122" s="12" t="s">
        <v>161</v>
      </c>
      <c r="B122" s="13">
        <v>87</v>
      </c>
      <c r="C122" s="13">
        <v>-99</v>
      </c>
      <c r="D122" s="13">
        <v>366</v>
      </c>
      <c r="E122" s="14" t="s">
        <v>162</v>
      </c>
      <c r="F122" s="13">
        <v>36</v>
      </c>
      <c r="G122" s="14" t="s">
        <v>41</v>
      </c>
      <c r="H122" s="14" t="s">
        <v>41</v>
      </c>
      <c r="I122" s="13">
        <v>5</v>
      </c>
      <c r="J122" s="13">
        <v>4805</v>
      </c>
      <c r="K122" s="13">
        <v>1</v>
      </c>
      <c r="L122" s="16"/>
      <c r="M122" s="13">
        <v>1</v>
      </c>
      <c r="N122" s="14" t="s">
        <v>159</v>
      </c>
      <c r="O122" s="14" t="s">
        <v>420</v>
      </c>
      <c r="P122" s="14" t="s">
        <v>159</v>
      </c>
      <c r="Q122" s="14" t="s">
        <v>159</v>
      </c>
      <c r="R122" s="14" t="s">
        <v>159</v>
      </c>
      <c r="S122" s="13">
        <v>6433</v>
      </c>
      <c r="T122" s="13">
        <v>1582</v>
      </c>
      <c r="U122" s="13">
        <v>1843</v>
      </c>
      <c r="V122" s="13">
        <v>3425</v>
      </c>
      <c r="W122" s="13">
        <v>1225</v>
      </c>
      <c r="X122" s="13">
        <v>1783</v>
      </c>
      <c r="Y122" s="13">
        <v>3008</v>
      </c>
      <c r="Z122" s="16"/>
      <c r="AA122" s="13">
        <v>0</v>
      </c>
      <c r="AB122" s="13">
        <v>32</v>
      </c>
      <c r="AC122" s="1" t="str">
        <f t="shared" si="6"/>
        <v>hospital</v>
      </c>
      <c r="AD122" s="1">
        <f>IF(I122=0,CONTROL!H$13,IF(I122&lt;=CONTROL!F$12,CONTROL!H$12,IF(I122&lt;=CONTROL!F$11,CONTROL!H$11,IF(I122&lt;=CONTROL!F$10,CONTROL!H$10,CONTROL!H$9))))</f>
        <v>4462</v>
      </c>
      <c r="AE122" s="1">
        <f t="shared" si="7"/>
        <v>6433</v>
      </c>
      <c r="AF122" s="19">
        <f t="shared" si="8"/>
        <v>1</v>
      </c>
      <c r="AG122" s="19">
        <f t="shared" si="9"/>
        <v>1</v>
      </c>
    </row>
    <row r="123" spans="1:33" x14ac:dyDescent="0.25">
      <c r="A123" s="12" t="s">
        <v>161</v>
      </c>
      <c r="B123" s="13">
        <v>87</v>
      </c>
      <c r="C123" s="13">
        <v>-99</v>
      </c>
      <c r="D123" s="13">
        <v>365</v>
      </c>
      <c r="E123" s="14" t="s">
        <v>162</v>
      </c>
      <c r="F123" s="13">
        <v>36</v>
      </c>
      <c r="G123" s="14" t="s">
        <v>41</v>
      </c>
      <c r="H123" s="14" t="s">
        <v>41</v>
      </c>
      <c r="I123" s="13">
        <v>5</v>
      </c>
      <c r="J123" s="13">
        <v>4805</v>
      </c>
      <c r="K123" s="13">
        <v>1</v>
      </c>
      <c r="L123" s="16"/>
      <c r="M123" s="13">
        <v>1</v>
      </c>
      <c r="N123" s="14" t="s">
        <v>159</v>
      </c>
      <c r="O123" s="14" t="s">
        <v>985</v>
      </c>
      <c r="P123" s="14" t="s">
        <v>159</v>
      </c>
      <c r="Q123" s="14" t="s">
        <v>159</v>
      </c>
      <c r="R123" s="14" t="s">
        <v>159</v>
      </c>
      <c r="S123" s="13">
        <v>0</v>
      </c>
      <c r="T123" s="13">
        <v>0</v>
      </c>
      <c r="U123" s="13">
        <v>0</v>
      </c>
      <c r="V123" s="13">
        <v>0</v>
      </c>
      <c r="W123" s="13">
        <v>0</v>
      </c>
      <c r="X123" s="13">
        <v>0</v>
      </c>
      <c r="Y123" s="13">
        <v>0</v>
      </c>
      <c r="Z123" s="16"/>
      <c r="AA123" s="13">
        <v>0</v>
      </c>
      <c r="AB123" s="13">
        <v>32</v>
      </c>
      <c r="AC123" s="1" t="str">
        <f t="shared" si="6"/>
        <v>hospital</v>
      </c>
      <c r="AD123" s="1">
        <f>IF(I123=0,CONTROL!H$13,IF(I123&lt;=CONTROL!F$12,CONTROL!H$12,IF(I123&lt;=CONTROL!F$11,CONTROL!H$11,IF(I123&lt;=CONTROL!F$10,CONTROL!H$10,CONTROL!H$9))))</f>
        <v>4462</v>
      </c>
      <c r="AE123" s="1">
        <f t="shared" si="7"/>
        <v>0</v>
      </c>
      <c r="AF123" s="19">
        <f t="shared" si="8"/>
        <v>0</v>
      </c>
      <c r="AG123" s="19">
        <f t="shared" si="9"/>
        <v>1</v>
      </c>
    </row>
    <row r="124" spans="1:33" x14ac:dyDescent="0.25">
      <c r="A124" s="12" t="s">
        <v>146</v>
      </c>
      <c r="B124" s="13">
        <v>102</v>
      </c>
      <c r="C124" s="13">
        <v>121</v>
      </c>
      <c r="D124" s="13">
        <v>208</v>
      </c>
      <c r="E124" s="14" t="s">
        <v>147</v>
      </c>
      <c r="F124" s="13">
        <v>36</v>
      </c>
      <c r="G124" s="14" t="s">
        <v>41</v>
      </c>
      <c r="H124" s="14" t="s">
        <v>41</v>
      </c>
      <c r="I124" s="13">
        <v>5</v>
      </c>
      <c r="J124" s="13">
        <v>4805</v>
      </c>
      <c r="K124" s="13">
        <v>0.25</v>
      </c>
      <c r="L124" s="13">
        <v>2</v>
      </c>
      <c r="M124" s="13">
        <v>0</v>
      </c>
      <c r="N124" s="14" t="s">
        <v>900</v>
      </c>
      <c r="O124" s="14" t="s">
        <v>409</v>
      </c>
      <c r="P124" s="14" t="s">
        <v>407</v>
      </c>
      <c r="Q124" s="14" t="s">
        <v>408</v>
      </c>
      <c r="R124" s="14" t="s">
        <v>155</v>
      </c>
      <c r="S124" s="13">
        <v>1223</v>
      </c>
      <c r="T124" s="13">
        <v>0</v>
      </c>
      <c r="U124" s="13">
        <v>0</v>
      </c>
      <c r="V124" s="13">
        <v>0</v>
      </c>
      <c r="W124" s="13">
        <v>223</v>
      </c>
      <c r="X124" s="13">
        <v>1000</v>
      </c>
      <c r="Y124" s="13">
        <v>1223</v>
      </c>
      <c r="Z124" s="13">
        <v>0</v>
      </c>
      <c r="AA124" s="13">
        <v>0</v>
      </c>
      <c r="AB124" s="13">
        <v>32</v>
      </c>
      <c r="AC124" s="1" t="str">
        <f t="shared" si="6"/>
        <v>mobile</v>
      </c>
      <c r="AD124" s="1">
        <f>IF(I124=0,CONTROL!H$13,IF(I124&lt;=CONTROL!F$12,CONTROL!H$12,IF(I124&lt;=CONTROL!F$11,CONTROL!H$11,IF(I124&lt;=CONTROL!F$10,CONTROL!H$10,CONTROL!H$9))))</f>
        <v>4462</v>
      </c>
      <c r="AE124" s="1">
        <f t="shared" si="7"/>
        <v>1223</v>
      </c>
      <c r="AF124" s="19">
        <f t="shared" si="8"/>
        <v>0.27409233527566113</v>
      </c>
      <c r="AG124" s="19">
        <f t="shared" si="9"/>
        <v>0.27409233527566113</v>
      </c>
    </row>
    <row r="125" spans="1:33" x14ac:dyDescent="0.25">
      <c r="A125" s="12" t="s">
        <v>146</v>
      </c>
      <c r="B125" s="13">
        <v>89</v>
      </c>
      <c r="C125" s="13">
        <v>107</v>
      </c>
      <c r="D125" s="13">
        <v>165</v>
      </c>
      <c r="E125" s="14" t="s">
        <v>147</v>
      </c>
      <c r="F125" s="13">
        <v>39</v>
      </c>
      <c r="G125" s="14" t="s">
        <v>44</v>
      </c>
      <c r="H125" s="14" t="s">
        <v>44</v>
      </c>
      <c r="I125" s="13">
        <v>1</v>
      </c>
      <c r="J125" s="13">
        <v>3775</v>
      </c>
      <c r="K125" s="13">
        <v>0.18</v>
      </c>
      <c r="L125" s="13">
        <v>2</v>
      </c>
      <c r="M125" s="13">
        <v>0</v>
      </c>
      <c r="N125" s="14" t="s">
        <v>905</v>
      </c>
      <c r="O125" s="14" t="s">
        <v>149</v>
      </c>
      <c r="P125" s="14" t="s">
        <v>433</v>
      </c>
      <c r="Q125" s="14" t="s">
        <v>430</v>
      </c>
      <c r="R125" s="14" t="s">
        <v>149</v>
      </c>
      <c r="S125" s="13">
        <v>688</v>
      </c>
      <c r="T125" s="13">
        <v>0</v>
      </c>
      <c r="U125" s="13">
        <v>0</v>
      </c>
      <c r="V125" s="13">
        <v>0</v>
      </c>
      <c r="W125" s="13">
        <v>7</v>
      </c>
      <c r="X125" s="13">
        <v>681</v>
      </c>
      <c r="Y125" s="13">
        <v>688</v>
      </c>
      <c r="Z125" s="13">
        <v>0</v>
      </c>
      <c r="AA125" s="13">
        <v>0</v>
      </c>
      <c r="AB125" s="13">
        <v>33</v>
      </c>
      <c r="AC125" s="1" t="str">
        <f t="shared" si="6"/>
        <v>mobile</v>
      </c>
      <c r="AD125" s="1">
        <f>IF(I125=0,CONTROL!H$13,IF(I125&lt;=CONTROL!F$12,CONTROL!H$12,IF(I125&lt;=CONTROL!F$11,CONTROL!H$11,IF(I125&lt;=CONTROL!F$10,CONTROL!H$10,CONTROL!H$9))))</f>
        <v>3775</v>
      </c>
      <c r="AE125" s="1">
        <f t="shared" si="7"/>
        <v>688</v>
      </c>
      <c r="AF125" s="19">
        <f t="shared" si="8"/>
        <v>0.18225165562913909</v>
      </c>
      <c r="AG125" s="19">
        <f t="shared" si="9"/>
        <v>0.18225165562913909</v>
      </c>
    </row>
    <row r="126" spans="1:33" x14ac:dyDescent="0.25">
      <c r="A126" s="12" t="s">
        <v>161</v>
      </c>
      <c r="B126" s="13">
        <v>81</v>
      </c>
      <c r="C126" s="13">
        <v>-99</v>
      </c>
      <c r="D126" s="13">
        <v>78</v>
      </c>
      <c r="E126" s="14" t="s">
        <v>162</v>
      </c>
      <c r="F126" s="13">
        <v>39</v>
      </c>
      <c r="G126" s="14" t="s">
        <v>44</v>
      </c>
      <c r="H126" s="14" t="s">
        <v>44</v>
      </c>
      <c r="I126" s="13">
        <v>1</v>
      </c>
      <c r="J126" s="13">
        <v>3775</v>
      </c>
      <c r="K126" s="13">
        <v>1</v>
      </c>
      <c r="L126" s="16"/>
      <c r="M126" s="13">
        <v>1</v>
      </c>
      <c r="N126" s="14" t="s">
        <v>431</v>
      </c>
      <c r="O126" s="14" t="s">
        <v>432</v>
      </c>
      <c r="P126" s="14" t="s">
        <v>159</v>
      </c>
      <c r="Q126" s="14" t="s">
        <v>159</v>
      </c>
      <c r="R126" s="14" t="s">
        <v>159</v>
      </c>
      <c r="S126" s="13">
        <v>1106</v>
      </c>
      <c r="T126" s="13">
        <v>38</v>
      </c>
      <c r="U126" s="13">
        <v>122</v>
      </c>
      <c r="V126" s="13">
        <v>160</v>
      </c>
      <c r="W126" s="13">
        <v>183</v>
      </c>
      <c r="X126" s="13">
        <v>763</v>
      </c>
      <c r="Y126" s="13">
        <v>946</v>
      </c>
      <c r="Z126" s="16"/>
      <c r="AA126" s="13">
        <v>0</v>
      </c>
      <c r="AB126" s="13">
        <v>33</v>
      </c>
      <c r="AC126" s="1" t="str">
        <f t="shared" si="6"/>
        <v>hospital</v>
      </c>
      <c r="AD126" s="1">
        <f>IF(I126=0,CONTROL!H$13,IF(I126&lt;=CONTROL!F$12,CONTROL!H$12,IF(I126&lt;=CONTROL!F$11,CONTROL!H$11,IF(I126&lt;=CONTROL!F$10,CONTROL!H$10,CONTROL!H$9))))</f>
        <v>3775</v>
      </c>
      <c r="AE126" s="1">
        <f t="shared" si="7"/>
        <v>1106</v>
      </c>
      <c r="AF126" s="19">
        <f t="shared" si="8"/>
        <v>0.29298013245033111</v>
      </c>
      <c r="AG126" s="19">
        <f t="shared" si="9"/>
        <v>1</v>
      </c>
    </row>
    <row r="127" spans="1:33" x14ac:dyDescent="0.25">
      <c r="A127" s="12" t="s">
        <v>146</v>
      </c>
      <c r="B127" s="13">
        <v>107</v>
      </c>
      <c r="C127" s="13">
        <v>126</v>
      </c>
      <c r="D127" s="13">
        <v>222</v>
      </c>
      <c r="E127" s="14" t="s">
        <v>147</v>
      </c>
      <c r="F127" s="13">
        <v>41</v>
      </c>
      <c r="G127" s="14" t="s">
        <v>46</v>
      </c>
      <c r="H127" s="14" t="s">
        <v>46</v>
      </c>
      <c r="I127" s="13">
        <v>13</v>
      </c>
      <c r="J127" s="13">
        <v>4805</v>
      </c>
      <c r="K127" s="13">
        <v>0.88</v>
      </c>
      <c r="L127" s="13">
        <v>2</v>
      </c>
      <c r="M127" s="13">
        <v>0</v>
      </c>
      <c r="N127" s="14" t="s">
        <v>900</v>
      </c>
      <c r="O127" s="14" t="s">
        <v>986</v>
      </c>
      <c r="P127" s="14" t="s">
        <v>987</v>
      </c>
      <c r="Q127" s="14" t="s">
        <v>439</v>
      </c>
      <c r="R127" s="14" t="s">
        <v>158</v>
      </c>
      <c r="S127" s="13">
        <v>4234</v>
      </c>
      <c r="T127" s="13">
        <v>0</v>
      </c>
      <c r="U127" s="13">
        <v>0</v>
      </c>
      <c r="V127" s="13">
        <v>0</v>
      </c>
      <c r="W127" s="13">
        <v>425</v>
      </c>
      <c r="X127" s="13">
        <v>3809</v>
      </c>
      <c r="Y127" s="13">
        <v>4234</v>
      </c>
      <c r="Z127" s="13">
        <v>0</v>
      </c>
      <c r="AA127" s="13">
        <v>0</v>
      </c>
      <c r="AB127" s="13">
        <v>34</v>
      </c>
      <c r="AC127" s="1" t="str">
        <f t="shared" si="6"/>
        <v>mobile</v>
      </c>
      <c r="AD127" s="1">
        <f>IF(I127=0,CONTROL!H$13,IF(I127&lt;=CONTROL!F$12,CONTROL!H$12,IF(I127&lt;=CONTROL!F$11,CONTROL!H$11,IF(I127&lt;=CONTROL!F$10,CONTROL!H$10,CONTROL!H$9))))</f>
        <v>4805</v>
      </c>
      <c r="AE127" s="1">
        <f t="shared" si="7"/>
        <v>4234</v>
      </c>
      <c r="AF127" s="19">
        <f t="shared" si="8"/>
        <v>0.881165452653486</v>
      </c>
      <c r="AG127" s="19">
        <f t="shared" si="9"/>
        <v>0.881165452653486</v>
      </c>
    </row>
    <row r="128" spans="1:33" x14ac:dyDescent="0.25">
      <c r="A128" s="12" t="s">
        <v>146</v>
      </c>
      <c r="B128" s="13">
        <v>63</v>
      </c>
      <c r="C128" s="13">
        <v>81</v>
      </c>
      <c r="D128" s="13">
        <v>117</v>
      </c>
      <c r="E128" s="14" t="s">
        <v>147</v>
      </c>
      <c r="F128" s="13">
        <v>41</v>
      </c>
      <c r="G128" s="14" t="s">
        <v>46</v>
      </c>
      <c r="H128" s="14" t="s">
        <v>46</v>
      </c>
      <c r="I128" s="13">
        <v>13</v>
      </c>
      <c r="J128" s="13">
        <v>4805</v>
      </c>
      <c r="K128" s="13">
        <v>1</v>
      </c>
      <c r="L128" s="13">
        <v>1</v>
      </c>
      <c r="M128" s="13">
        <v>1</v>
      </c>
      <c r="N128" s="14" t="s">
        <v>159</v>
      </c>
      <c r="O128" s="14" t="s">
        <v>444</v>
      </c>
      <c r="P128" s="14" t="s">
        <v>445</v>
      </c>
      <c r="Q128" s="14" t="s">
        <v>439</v>
      </c>
      <c r="R128" s="14" t="s">
        <v>446</v>
      </c>
      <c r="S128" s="13">
        <v>4433</v>
      </c>
      <c r="T128" s="13">
        <v>0</v>
      </c>
      <c r="U128" s="13">
        <v>0</v>
      </c>
      <c r="V128" s="13">
        <v>0</v>
      </c>
      <c r="W128" s="13">
        <v>1938</v>
      </c>
      <c r="X128" s="13">
        <v>2495</v>
      </c>
      <c r="Y128" s="13">
        <v>4433</v>
      </c>
      <c r="Z128" s="13">
        <v>0</v>
      </c>
      <c r="AA128" s="13">
        <v>0</v>
      </c>
      <c r="AB128" s="13">
        <v>34</v>
      </c>
      <c r="AC128" s="1" t="str">
        <f t="shared" si="6"/>
        <v>freestand</v>
      </c>
      <c r="AD128" s="1">
        <f>IF(I128=0,CONTROL!H$13,IF(I128&lt;=CONTROL!F$12,CONTROL!H$12,IF(I128&lt;=CONTROL!F$11,CONTROL!H$11,IF(I128&lt;=CONTROL!F$10,CONTROL!H$10,CONTROL!H$9))))</f>
        <v>4805</v>
      </c>
      <c r="AE128" s="1">
        <f t="shared" si="7"/>
        <v>4433</v>
      </c>
      <c r="AF128" s="19">
        <f t="shared" si="8"/>
        <v>0.92258064516129035</v>
      </c>
      <c r="AG128" s="19">
        <f t="shared" si="9"/>
        <v>1</v>
      </c>
    </row>
    <row r="129" spans="1:33" x14ac:dyDescent="0.25">
      <c r="A129" s="12" t="s">
        <v>146</v>
      </c>
      <c r="B129" s="13">
        <v>105</v>
      </c>
      <c r="C129" s="13">
        <v>124</v>
      </c>
      <c r="D129" s="13">
        <v>213</v>
      </c>
      <c r="E129" s="14" t="s">
        <v>147</v>
      </c>
      <c r="F129" s="13">
        <v>41</v>
      </c>
      <c r="G129" s="14" t="s">
        <v>46</v>
      </c>
      <c r="H129" s="14" t="s">
        <v>46</v>
      </c>
      <c r="I129" s="13">
        <v>13</v>
      </c>
      <c r="J129" s="13">
        <v>4805</v>
      </c>
      <c r="K129" s="13">
        <v>0.02</v>
      </c>
      <c r="L129" s="13">
        <v>2</v>
      </c>
      <c r="M129" s="13">
        <v>0</v>
      </c>
      <c r="N129" s="14" t="s">
        <v>900</v>
      </c>
      <c r="O129" s="14" t="s">
        <v>456</v>
      </c>
      <c r="P129" s="14" t="s">
        <v>457</v>
      </c>
      <c r="Q129" s="14" t="s">
        <v>439</v>
      </c>
      <c r="R129" s="14" t="s">
        <v>158</v>
      </c>
      <c r="S129" s="13">
        <v>81</v>
      </c>
      <c r="T129" s="13">
        <v>0</v>
      </c>
      <c r="U129" s="13">
        <v>0</v>
      </c>
      <c r="V129" s="13">
        <v>0</v>
      </c>
      <c r="W129" s="13">
        <v>11</v>
      </c>
      <c r="X129" s="13">
        <v>70</v>
      </c>
      <c r="Y129" s="13">
        <v>81</v>
      </c>
      <c r="Z129" s="13">
        <v>0</v>
      </c>
      <c r="AA129" s="13">
        <v>0</v>
      </c>
      <c r="AB129" s="13">
        <v>34</v>
      </c>
      <c r="AC129" s="1" t="str">
        <f t="shared" si="6"/>
        <v>mobile</v>
      </c>
      <c r="AD129" s="1">
        <f>IF(I129=0,CONTROL!H$13,IF(I129&lt;=CONTROL!F$12,CONTROL!H$12,IF(I129&lt;=CONTROL!F$11,CONTROL!H$11,IF(I129&lt;=CONTROL!F$10,CONTROL!H$10,CONTROL!H$9))))</f>
        <v>4805</v>
      </c>
      <c r="AE129" s="1">
        <f t="shared" si="7"/>
        <v>81</v>
      </c>
      <c r="AF129" s="19">
        <f t="shared" si="8"/>
        <v>1.6857440166493237E-2</v>
      </c>
      <c r="AG129" s="19">
        <f t="shared" si="9"/>
        <v>1.6857440166493237E-2</v>
      </c>
    </row>
    <row r="130" spans="1:33" x14ac:dyDescent="0.25">
      <c r="A130" s="12" t="s">
        <v>146</v>
      </c>
      <c r="B130" s="13">
        <v>182</v>
      </c>
      <c r="C130" s="13">
        <v>220</v>
      </c>
      <c r="D130" s="13">
        <v>525</v>
      </c>
      <c r="E130" s="14" t="s">
        <v>147</v>
      </c>
      <c r="F130" s="13">
        <v>41</v>
      </c>
      <c r="G130" s="14" t="s">
        <v>46</v>
      </c>
      <c r="H130" s="14" t="s">
        <v>46</v>
      </c>
      <c r="I130" s="13">
        <v>13</v>
      </c>
      <c r="J130" s="13">
        <v>4805</v>
      </c>
      <c r="K130" s="13">
        <v>0.19</v>
      </c>
      <c r="L130" s="13">
        <v>2</v>
      </c>
      <c r="M130" s="13">
        <v>0</v>
      </c>
      <c r="N130" s="14" t="s">
        <v>988</v>
      </c>
      <c r="O130" s="14" t="s">
        <v>989</v>
      </c>
      <c r="P130" s="14" t="s">
        <v>990</v>
      </c>
      <c r="Q130" s="14" t="s">
        <v>462</v>
      </c>
      <c r="R130" s="14" t="s">
        <v>991</v>
      </c>
      <c r="S130" s="13">
        <v>920</v>
      </c>
      <c r="T130" s="13">
        <v>0</v>
      </c>
      <c r="U130" s="13">
        <v>0</v>
      </c>
      <c r="V130" s="13">
        <v>0</v>
      </c>
      <c r="W130" s="13">
        <v>225</v>
      </c>
      <c r="X130" s="13">
        <v>665</v>
      </c>
      <c r="Y130" s="13">
        <v>920</v>
      </c>
      <c r="Z130" s="13">
        <v>0</v>
      </c>
      <c r="AA130" s="13">
        <v>0</v>
      </c>
      <c r="AB130" s="13">
        <v>34</v>
      </c>
      <c r="AC130" s="1" t="str">
        <f t="shared" si="6"/>
        <v>mobile</v>
      </c>
      <c r="AD130" s="1">
        <f>IF(I130=0,CONTROL!H$13,IF(I130&lt;=CONTROL!F$12,CONTROL!H$12,IF(I130&lt;=CONTROL!F$11,CONTROL!H$11,IF(I130&lt;=CONTROL!F$10,CONTROL!H$10,CONTROL!H$9))))</f>
        <v>4805</v>
      </c>
      <c r="AE130" s="1">
        <f t="shared" si="7"/>
        <v>890</v>
      </c>
      <c r="AF130" s="19">
        <f t="shared" si="8"/>
        <v>0.18522372528616024</v>
      </c>
      <c r="AG130" s="19">
        <f t="shared" si="9"/>
        <v>0.18522372528616024</v>
      </c>
    </row>
    <row r="131" spans="1:33" x14ac:dyDescent="0.25">
      <c r="A131" s="12" t="s">
        <v>146</v>
      </c>
      <c r="B131" s="13">
        <v>182</v>
      </c>
      <c r="C131" s="13">
        <v>220</v>
      </c>
      <c r="D131" s="13">
        <v>526</v>
      </c>
      <c r="E131" s="14" t="s">
        <v>147</v>
      </c>
      <c r="F131" s="13">
        <v>41</v>
      </c>
      <c r="G131" s="14" t="s">
        <v>46</v>
      </c>
      <c r="H131" s="14" t="s">
        <v>46</v>
      </c>
      <c r="I131" s="13">
        <v>13</v>
      </c>
      <c r="J131" s="13">
        <v>4805</v>
      </c>
      <c r="K131" s="13">
        <v>7.0000000000000007E-2</v>
      </c>
      <c r="L131" s="13">
        <v>2</v>
      </c>
      <c r="M131" s="13">
        <v>0</v>
      </c>
      <c r="N131" s="14" t="s">
        <v>988</v>
      </c>
      <c r="O131" s="14" t="s">
        <v>989</v>
      </c>
      <c r="P131" s="14" t="s">
        <v>992</v>
      </c>
      <c r="Q131" s="14" t="s">
        <v>462</v>
      </c>
      <c r="R131" s="14" t="s">
        <v>991</v>
      </c>
      <c r="S131" s="13">
        <v>322</v>
      </c>
      <c r="T131" s="13">
        <v>0</v>
      </c>
      <c r="U131" s="13">
        <v>0</v>
      </c>
      <c r="V131" s="13">
        <v>0</v>
      </c>
      <c r="W131" s="13">
        <v>42</v>
      </c>
      <c r="X131" s="13">
        <v>280</v>
      </c>
      <c r="Y131" s="13">
        <v>322</v>
      </c>
      <c r="Z131" s="13">
        <v>0</v>
      </c>
      <c r="AA131" s="13">
        <v>0</v>
      </c>
      <c r="AB131" s="13">
        <v>34</v>
      </c>
      <c r="AC131" s="1" t="str">
        <f t="shared" ref="AC131:AC194" si="12">IF(L131=1,"freestand",IF(L131=2,"mobile",IF(L131=3,"new",IF(F131&gt;0,"hospital","no service"))))</f>
        <v>mobile</v>
      </c>
      <c r="AD131" s="1">
        <f>IF(I131=0,CONTROL!H$13,IF(I131&lt;=CONTROL!F$12,CONTROL!H$12,IF(I131&lt;=CONTROL!F$11,CONTROL!H$11,IF(I131&lt;=CONTROL!F$10,CONTROL!H$10,CONTROL!H$9))))</f>
        <v>4805</v>
      </c>
      <c r="AE131" s="1">
        <f t="shared" ref="AE131:AE194" si="13">T131+U131+W131+X131</f>
        <v>322</v>
      </c>
      <c r="AF131" s="19">
        <f t="shared" ref="AF131:AF194" si="14">IF((AE131/AD131)&gt;1,1,AE131/AD131)</f>
        <v>6.7013527575442253E-2</v>
      </c>
      <c r="AG131" s="19">
        <f t="shared" ref="AG131:AG194" si="15">IF(M131&gt;0,M131,AF131)</f>
        <v>6.7013527575442253E-2</v>
      </c>
    </row>
    <row r="132" spans="1:33" x14ac:dyDescent="0.25">
      <c r="A132" s="12" t="s">
        <v>146</v>
      </c>
      <c r="B132" s="13">
        <v>61</v>
      </c>
      <c r="C132" s="13">
        <v>79</v>
      </c>
      <c r="D132" s="13">
        <v>115</v>
      </c>
      <c r="E132" s="14" t="s">
        <v>147</v>
      </c>
      <c r="F132" s="13">
        <v>41</v>
      </c>
      <c r="G132" s="14" t="s">
        <v>46</v>
      </c>
      <c r="H132" s="14" t="s">
        <v>46</v>
      </c>
      <c r="I132" s="13">
        <v>13</v>
      </c>
      <c r="J132" s="13">
        <v>4805</v>
      </c>
      <c r="K132" s="13">
        <v>1</v>
      </c>
      <c r="L132" s="13">
        <v>1</v>
      </c>
      <c r="M132" s="13">
        <v>1</v>
      </c>
      <c r="N132" s="14" t="s">
        <v>159</v>
      </c>
      <c r="O132" s="14" t="s">
        <v>444</v>
      </c>
      <c r="P132" s="14" t="s">
        <v>445</v>
      </c>
      <c r="Q132" s="14" t="s">
        <v>439</v>
      </c>
      <c r="R132" s="14" t="s">
        <v>446</v>
      </c>
      <c r="S132" s="13">
        <v>4485</v>
      </c>
      <c r="T132" s="13">
        <v>0</v>
      </c>
      <c r="U132" s="13">
        <v>0</v>
      </c>
      <c r="V132" s="13">
        <v>0</v>
      </c>
      <c r="W132" s="13">
        <v>2075</v>
      </c>
      <c r="X132" s="13">
        <v>2410</v>
      </c>
      <c r="Y132" s="13">
        <v>4485</v>
      </c>
      <c r="Z132" s="13">
        <v>0</v>
      </c>
      <c r="AA132" s="13">
        <v>0</v>
      </c>
      <c r="AB132" s="13">
        <v>34</v>
      </c>
      <c r="AC132" s="1" t="str">
        <f t="shared" si="12"/>
        <v>freestand</v>
      </c>
      <c r="AD132" s="1">
        <f>IF(I132=0,CONTROL!H$13,IF(I132&lt;=CONTROL!F$12,CONTROL!H$12,IF(I132&lt;=CONTROL!F$11,CONTROL!H$11,IF(I132&lt;=CONTROL!F$10,CONTROL!H$10,CONTROL!H$9))))</f>
        <v>4805</v>
      </c>
      <c r="AE132" s="1">
        <f t="shared" si="13"/>
        <v>4485</v>
      </c>
      <c r="AF132" s="19">
        <f t="shared" si="14"/>
        <v>0.93340270551508842</v>
      </c>
      <c r="AG132" s="19">
        <f t="shared" si="15"/>
        <v>1</v>
      </c>
    </row>
    <row r="133" spans="1:33" x14ac:dyDescent="0.25">
      <c r="A133" s="12" t="s">
        <v>146</v>
      </c>
      <c r="B133" s="13">
        <v>62</v>
      </c>
      <c r="C133" s="13">
        <v>80</v>
      </c>
      <c r="D133" s="13">
        <v>116</v>
      </c>
      <c r="E133" s="14" t="s">
        <v>147</v>
      </c>
      <c r="F133" s="13">
        <v>41</v>
      </c>
      <c r="G133" s="14" t="s">
        <v>46</v>
      </c>
      <c r="H133" s="14" t="s">
        <v>46</v>
      </c>
      <c r="I133" s="13">
        <v>13</v>
      </c>
      <c r="J133" s="13">
        <v>4805</v>
      </c>
      <c r="K133" s="13">
        <v>1</v>
      </c>
      <c r="L133" s="13">
        <v>1</v>
      </c>
      <c r="M133" s="13">
        <v>1</v>
      </c>
      <c r="N133" s="14" t="s">
        <v>993</v>
      </c>
      <c r="O133" s="14" t="s">
        <v>444</v>
      </c>
      <c r="P133" s="14" t="s">
        <v>445</v>
      </c>
      <c r="Q133" s="14" t="s">
        <v>439</v>
      </c>
      <c r="R133" s="14" t="s">
        <v>446</v>
      </c>
      <c r="S133" s="13">
        <v>4254</v>
      </c>
      <c r="T133" s="13">
        <v>0</v>
      </c>
      <c r="U133" s="13">
        <v>0</v>
      </c>
      <c r="V133" s="13">
        <v>0</v>
      </c>
      <c r="W133" s="13">
        <v>1656</v>
      </c>
      <c r="X133" s="13">
        <v>2598</v>
      </c>
      <c r="Y133" s="13">
        <v>4254</v>
      </c>
      <c r="Z133" s="13">
        <v>0</v>
      </c>
      <c r="AA133" s="13">
        <v>0</v>
      </c>
      <c r="AB133" s="13">
        <v>34</v>
      </c>
      <c r="AC133" s="1" t="str">
        <f t="shared" si="12"/>
        <v>freestand</v>
      </c>
      <c r="AD133" s="1">
        <f>IF(I133=0,CONTROL!H$13,IF(I133&lt;=CONTROL!F$12,CONTROL!H$12,IF(I133&lt;=CONTROL!F$11,CONTROL!H$11,IF(I133&lt;=CONTROL!F$10,CONTROL!H$10,CONTROL!H$9))))</f>
        <v>4805</v>
      </c>
      <c r="AE133" s="1">
        <f t="shared" si="13"/>
        <v>4254</v>
      </c>
      <c r="AF133" s="19">
        <f t="shared" si="14"/>
        <v>0.88532778355879294</v>
      </c>
      <c r="AG133" s="19">
        <f t="shared" si="15"/>
        <v>1</v>
      </c>
    </row>
    <row r="134" spans="1:33" x14ac:dyDescent="0.25">
      <c r="A134" s="12" t="s">
        <v>146</v>
      </c>
      <c r="B134" s="13">
        <v>186</v>
      </c>
      <c r="C134" s="13">
        <v>224</v>
      </c>
      <c r="D134" s="13">
        <v>530</v>
      </c>
      <c r="E134" s="14" t="s">
        <v>147</v>
      </c>
      <c r="F134" s="13">
        <v>41</v>
      </c>
      <c r="G134" s="14" t="s">
        <v>46</v>
      </c>
      <c r="H134" s="14" t="s">
        <v>46</v>
      </c>
      <c r="I134" s="13">
        <v>13</v>
      </c>
      <c r="J134" s="13">
        <v>4805</v>
      </c>
      <c r="K134" s="13">
        <v>1</v>
      </c>
      <c r="L134" s="13">
        <v>1</v>
      </c>
      <c r="M134" s="13">
        <v>1</v>
      </c>
      <c r="N134" s="14" t="s">
        <v>994</v>
      </c>
      <c r="O134" s="14" t="s">
        <v>995</v>
      </c>
      <c r="P134" s="14" t="s">
        <v>996</v>
      </c>
      <c r="Q134" s="14" t="s">
        <v>439</v>
      </c>
      <c r="R134" s="14" t="s">
        <v>159</v>
      </c>
      <c r="S134" s="13">
        <v>0</v>
      </c>
      <c r="T134" s="13">
        <v>0</v>
      </c>
      <c r="U134" s="13">
        <v>0</v>
      </c>
      <c r="V134" s="13">
        <v>0</v>
      </c>
      <c r="W134" s="13">
        <v>0</v>
      </c>
      <c r="X134" s="13">
        <v>0</v>
      </c>
      <c r="Y134" s="13">
        <v>0</v>
      </c>
      <c r="Z134" s="13">
        <v>0</v>
      </c>
      <c r="AA134" s="13">
        <v>0</v>
      </c>
      <c r="AB134" s="13">
        <v>34</v>
      </c>
      <c r="AC134" s="1" t="str">
        <f t="shared" si="12"/>
        <v>freestand</v>
      </c>
      <c r="AD134" s="1">
        <f>IF(I134=0,CONTROL!H$13,IF(I134&lt;=CONTROL!F$12,CONTROL!H$12,IF(I134&lt;=CONTROL!F$11,CONTROL!H$11,IF(I134&lt;=CONTROL!F$10,CONTROL!H$10,CONTROL!H$9))))</f>
        <v>4805</v>
      </c>
      <c r="AE134" s="1">
        <f t="shared" si="13"/>
        <v>0</v>
      </c>
      <c r="AF134" s="19">
        <f t="shared" si="14"/>
        <v>0</v>
      </c>
      <c r="AG134" s="19">
        <f t="shared" si="15"/>
        <v>1</v>
      </c>
    </row>
    <row r="135" spans="1:33" x14ac:dyDescent="0.25">
      <c r="A135" s="12" t="s">
        <v>146</v>
      </c>
      <c r="B135" s="13">
        <v>95</v>
      </c>
      <c r="C135" s="13">
        <v>114</v>
      </c>
      <c r="D135" s="13">
        <v>485</v>
      </c>
      <c r="E135" s="14" t="s">
        <v>147</v>
      </c>
      <c r="F135" s="13">
        <v>41</v>
      </c>
      <c r="G135" s="14" t="s">
        <v>46</v>
      </c>
      <c r="H135" s="14" t="s">
        <v>46</v>
      </c>
      <c r="I135" s="13">
        <v>13</v>
      </c>
      <c r="J135" s="13">
        <v>4805</v>
      </c>
      <c r="K135" s="13">
        <v>0.15</v>
      </c>
      <c r="L135" s="13">
        <v>2</v>
      </c>
      <c r="M135" s="13">
        <v>0</v>
      </c>
      <c r="N135" s="14" t="s">
        <v>900</v>
      </c>
      <c r="O135" s="14" t="s">
        <v>997</v>
      </c>
      <c r="P135" s="14" t="s">
        <v>998</v>
      </c>
      <c r="Q135" s="14" t="s">
        <v>439</v>
      </c>
      <c r="R135" s="14" t="s">
        <v>440</v>
      </c>
      <c r="S135" s="13">
        <v>734</v>
      </c>
      <c r="T135" s="13">
        <v>0</v>
      </c>
      <c r="U135" s="13">
        <v>0</v>
      </c>
      <c r="V135" s="13">
        <v>0</v>
      </c>
      <c r="W135" s="13">
        <v>457</v>
      </c>
      <c r="X135" s="13">
        <v>277</v>
      </c>
      <c r="Y135" s="13">
        <v>734</v>
      </c>
      <c r="Z135" s="13">
        <v>0</v>
      </c>
      <c r="AA135" s="13">
        <v>0</v>
      </c>
      <c r="AB135" s="13">
        <v>34</v>
      </c>
      <c r="AC135" s="1" t="str">
        <f t="shared" si="12"/>
        <v>mobile</v>
      </c>
      <c r="AD135" s="1">
        <f>IF(I135=0,CONTROL!H$13,IF(I135&lt;=CONTROL!F$12,CONTROL!H$12,IF(I135&lt;=CONTROL!F$11,CONTROL!H$11,IF(I135&lt;=CONTROL!F$10,CONTROL!H$10,CONTROL!H$9))))</f>
        <v>4805</v>
      </c>
      <c r="AE135" s="1">
        <f t="shared" si="13"/>
        <v>734</v>
      </c>
      <c r="AF135" s="19">
        <f t="shared" si="14"/>
        <v>0.15275754422476587</v>
      </c>
      <c r="AG135" s="19">
        <f t="shared" si="15"/>
        <v>0.15275754422476587</v>
      </c>
    </row>
    <row r="136" spans="1:33" x14ac:dyDescent="0.25">
      <c r="A136" s="12" t="s">
        <v>161</v>
      </c>
      <c r="B136" s="13">
        <v>31</v>
      </c>
      <c r="C136" s="13">
        <v>-99</v>
      </c>
      <c r="D136" s="13">
        <v>30</v>
      </c>
      <c r="E136" s="14" t="s">
        <v>162</v>
      </c>
      <c r="F136" s="13">
        <v>41</v>
      </c>
      <c r="G136" s="14" t="s">
        <v>46</v>
      </c>
      <c r="H136" s="14" t="s">
        <v>46</v>
      </c>
      <c r="I136" s="13">
        <v>13</v>
      </c>
      <c r="J136" s="13">
        <v>4805</v>
      </c>
      <c r="K136" s="13">
        <v>2</v>
      </c>
      <c r="L136" s="16"/>
      <c r="M136" s="13">
        <v>2</v>
      </c>
      <c r="N136" s="14" t="s">
        <v>434</v>
      </c>
      <c r="O136" s="14" t="s">
        <v>435</v>
      </c>
      <c r="P136" s="14" t="s">
        <v>159</v>
      </c>
      <c r="Q136" s="14" t="s">
        <v>159</v>
      </c>
      <c r="R136" s="14" t="s">
        <v>159</v>
      </c>
      <c r="S136" s="13">
        <v>4464</v>
      </c>
      <c r="T136" s="13">
        <v>541</v>
      </c>
      <c r="U136" s="13">
        <v>1084</v>
      </c>
      <c r="V136" s="13">
        <v>1625</v>
      </c>
      <c r="W136" s="13">
        <v>1116</v>
      </c>
      <c r="X136" s="13">
        <v>1723</v>
      </c>
      <c r="Y136" s="13">
        <v>2839</v>
      </c>
      <c r="Z136" s="16"/>
      <c r="AA136" s="13">
        <v>0</v>
      </c>
      <c r="AB136" s="13">
        <v>34</v>
      </c>
      <c r="AC136" s="1" t="str">
        <f t="shared" si="12"/>
        <v>hospital</v>
      </c>
      <c r="AD136" s="1">
        <f>IF(I136=0,CONTROL!H$13,IF(I136&lt;=CONTROL!F$12,CONTROL!H$12,IF(I136&lt;=CONTROL!F$11,CONTROL!H$11,IF(I136&lt;=CONTROL!F$10,CONTROL!H$10,CONTROL!H$9))))</f>
        <v>4805</v>
      </c>
      <c r="AE136" s="1">
        <f t="shared" si="13"/>
        <v>4464</v>
      </c>
      <c r="AF136" s="19">
        <f t="shared" si="14"/>
        <v>0.92903225806451617</v>
      </c>
      <c r="AG136" s="19">
        <f t="shared" si="15"/>
        <v>2</v>
      </c>
    </row>
    <row r="137" spans="1:33" x14ac:dyDescent="0.25">
      <c r="A137" s="12" t="s">
        <v>146</v>
      </c>
      <c r="B137" s="13">
        <v>35</v>
      </c>
      <c r="C137" s="13">
        <v>51</v>
      </c>
      <c r="D137" s="13">
        <v>88</v>
      </c>
      <c r="E137" s="14" t="s">
        <v>147</v>
      </c>
      <c r="F137" s="13">
        <v>41</v>
      </c>
      <c r="G137" s="14" t="s">
        <v>46</v>
      </c>
      <c r="H137" s="14" t="s">
        <v>46</v>
      </c>
      <c r="I137" s="13">
        <v>13</v>
      </c>
      <c r="J137" s="13">
        <v>4805</v>
      </c>
      <c r="K137" s="13">
        <v>1</v>
      </c>
      <c r="L137" s="13">
        <v>1</v>
      </c>
      <c r="M137" s="13">
        <v>1</v>
      </c>
      <c r="N137" s="14" t="s">
        <v>999</v>
      </c>
      <c r="O137" s="14" t="s">
        <v>1000</v>
      </c>
      <c r="P137" s="14" t="s">
        <v>461</v>
      </c>
      <c r="Q137" s="14" t="s">
        <v>462</v>
      </c>
      <c r="R137" s="14" t="s">
        <v>463</v>
      </c>
      <c r="S137" s="13">
        <v>5623</v>
      </c>
      <c r="T137" s="13">
        <v>0</v>
      </c>
      <c r="U137" s="13">
        <v>0</v>
      </c>
      <c r="V137" s="13">
        <v>0</v>
      </c>
      <c r="W137" s="13">
        <v>530</v>
      </c>
      <c r="X137" s="13">
        <v>5093</v>
      </c>
      <c r="Y137" s="13">
        <v>5623</v>
      </c>
      <c r="Z137" s="13">
        <v>0</v>
      </c>
      <c r="AA137" s="13">
        <v>0</v>
      </c>
      <c r="AB137" s="13">
        <v>34</v>
      </c>
      <c r="AC137" s="1" t="str">
        <f t="shared" si="12"/>
        <v>freestand</v>
      </c>
      <c r="AD137" s="1">
        <f>IF(I137=0,CONTROL!H$13,IF(I137&lt;=CONTROL!F$12,CONTROL!H$12,IF(I137&lt;=CONTROL!F$11,CONTROL!H$11,IF(I137&lt;=CONTROL!F$10,CONTROL!H$10,CONTROL!H$9))))</f>
        <v>4805</v>
      </c>
      <c r="AE137" s="1">
        <f t="shared" si="13"/>
        <v>5623</v>
      </c>
      <c r="AF137" s="19">
        <f t="shared" si="14"/>
        <v>1</v>
      </c>
      <c r="AG137" s="19">
        <f t="shared" si="15"/>
        <v>1</v>
      </c>
    </row>
    <row r="138" spans="1:33" x14ac:dyDescent="0.25">
      <c r="A138" s="12" t="s">
        <v>146</v>
      </c>
      <c r="B138" s="13">
        <v>31</v>
      </c>
      <c r="C138" s="13">
        <v>47</v>
      </c>
      <c r="D138" s="13">
        <v>84</v>
      </c>
      <c r="E138" s="14" t="s">
        <v>147</v>
      </c>
      <c r="F138" s="13">
        <v>41</v>
      </c>
      <c r="G138" s="14" t="s">
        <v>46</v>
      </c>
      <c r="H138" s="14" t="s">
        <v>46</v>
      </c>
      <c r="I138" s="13">
        <v>13</v>
      </c>
      <c r="J138" s="13">
        <v>4805</v>
      </c>
      <c r="K138" s="13">
        <v>1</v>
      </c>
      <c r="L138" s="13">
        <v>1</v>
      </c>
      <c r="M138" s="13">
        <v>1</v>
      </c>
      <c r="N138" s="14" t="s">
        <v>1001</v>
      </c>
      <c r="O138" s="14" t="s">
        <v>450</v>
      </c>
      <c r="P138" s="14" t="s">
        <v>451</v>
      </c>
      <c r="Q138" s="14" t="s">
        <v>439</v>
      </c>
      <c r="R138" s="14" t="s">
        <v>452</v>
      </c>
      <c r="S138" s="13">
        <v>5453</v>
      </c>
      <c r="T138" s="13">
        <v>0</v>
      </c>
      <c r="U138" s="13">
        <v>0</v>
      </c>
      <c r="V138" s="13">
        <v>0</v>
      </c>
      <c r="W138" s="13">
        <v>270</v>
      </c>
      <c r="X138" s="13">
        <v>5183</v>
      </c>
      <c r="Y138" s="13">
        <v>5453</v>
      </c>
      <c r="Z138" s="13">
        <v>0</v>
      </c>
      <c r="AA138" s="13">
        <v>0</v>
      </c>
      <c r="AB138" s="13">
        <v>34</v>
      </c>
      <c r="AC138" s="1" t="str">
        <f t="shared" si="12"/>
        <v>freestand</v>
      </c>
      <c r="AD138" s="1">
        <f>IF(I138=0,CONTROL!H$13,IF(I138&lt;=CONTROL!F$12,CONTROL!H$12,IF(I138&lt;=CONTROL!F$11,CONTROL!H$11,IF(I138&lt;=CONTROL!F$10,CONTROL!H$10,CONTROL!H$9))))</f>
        <v>4805</v>
      </c>
      <c r="AE138" s="1">
        <f t="shared" si="13"/>
        <v>5453</v>
      </c>
      <c r="AF138" s="19">
        <f t="shared" si="14"/>
        <v>1</v>
      </c>
      <c r="AG138" s="19">
        <f t="shared" si="15"/>
        <v>1</v>
      </c>
    </row>
    <row r="139" spans="1:33" x14ac:dyDescent="0.25">
      <c r="A139" s="12" t="s">
        <v>161</v>
      </c>
      <c r="B139" s="13">
        <v>97</v>
      </c>
      <c r="C139" s="13">
        <v>-99</v>
      </c>
      <c r="D139" s="13">
        <v>292</v>
      </c>
      <c r="E139" s="14" t="s">
        <v>165</v>
      </c>
      <c r="F139" s="13">
        <v>41</v>
      </c>
      <c r="G139" s="14" t="s">
        <v>46</v>
      </c>
      <c r="H139" s="14" t="s">
        <v>46</v>
      </c>
      <c r="I139" s="13">
        <v>13</v>
      </c>
      <c r="J139" s="13">
        <v>4805</v>
      </c>
      <c r="K139" s="13">
        <v>0.06</v>
      </c>
      <c r="L139" s="13">
        <v>2</v>
      </c>
      <c r="M139" s="13">
        <v>0</v>
      </c>
      <c r="N139" s="14" t="s">
        <v>159</v>
      </c>
      <c r="O139" s="14" t="s">
        <v>447</v>
      </c>
      <c r="P139" s="14" t="s">
        <v>159</v>
      </c>
      <c r="Q139" s="14" t="s">
        <v>159</v>
      </c>
      <c r="R139" s="14" t="s">
        <v>159</v>
      </c>
      <c r="S139" s="13">
        <v>284</v>
      </c>
      <c r="T139" s="13">
        <v>0</v>
      </c>
      <c r="U139" s="13">
        <v>0</v>
      </c>
      <c r="V139" s="13">
        <v>0</v>
      </c>
      <c r="W139" s="13">
        <v>99</v>
      </c>
      <c r="X139" s="13">
        <v>185</v>
      </c>
      <c r="Y139" s="13">
        <v>284</v>
      </c>
      <c r="Z139" s="13">
        <v>0</v>
      </c>
      <c r="AA139" s="13">
        <v>0</v>
      </c>
      <c r="AB139" s="13">
        <v>34</v>
      </c>
      <c r="AC139" s="1" t="str">
        <f t="shared" si="12"/>
        <v>mobile</v>
      </c>
      <c r="AD139" s="1">
        <f>IF(I139=0,CONTROL!H$13,IF(I139&lt;=CONTROL!F$12,CONTROL!H$12,IF(I139&lt;=CONTROL!F$11,CONTROL!H$11,IF(I139&lt;=CONTROL!F$10,CONTROL!H$10,CONTROL!H$9))))</f>
        <v>4805</v>
      </c>
      <c r="AE139" s="1">
        <f t="shared" si="13"/>
        <v>284</v>
      </c>
      <c r="AF139" s="19">
        <f t="shared" si="14"/>
        <v>5.9105098855359001E-2</v>
      </c>
      <c r="AG139" s="19">
        <f t="shared" si="15"/>
        <v>5.9105098855359001E-2</v>
      </c>
    </row>
    <row r="140" spans="1:33" x14ac:dyDescent="0.25">
      <c r="A140" s="12" t="s">
        <v>146</v>
      </c>
      <c r="B140" s="13">
        <v>109</v>
      </c>
      <c r="C140" s="13">
        <v>128</v>
      </c>
      <c r="D140" s="13">
        <v>229</v>
      </c>
      <c r="E140" s="14" t="s">
        <v>147</v>
      </c>
      <c r="F140" s="13">
        <v>41</v>
      </c>
      <c r="G140" s="14" t="s">
        <v>46</v>
      </c>
      <c r="H140" s="14" t="s">
        <v>46</v>
      </c>
      <c r="I140" s="13">
        <v>13</v>
      </c>
      <c r="J140" s="13">
        <v>4805</v>
      </c>
      <c r="K140" s="13">
        <v>0.31</v>
      </c>
      <c r="L140" s="13">
        <v>2</v>
      </c>
      <c r="M140" s="13">
        <v>0</v>
      </c>
      <c r="N140" s="14" t="s">
        <v>900</v>
      </c>
      <c r="O140" s="14" t="s">
        <v>930</v>
      </c>
      <c r="P140" s="14" t="s">
        <v>1002</v>
      </c>
      <c r="Q140" s="14" t="s">
        <v>439</v>
      </c>
      <c r="R140" s="14" t="s">
        <v>158</v>
      </c>
      <c r="S140" s="13">
        <v>1495</v>
      </c>
      <c r="T140" s="13">
        <v>0</v>
      </c>
      <c r="U140" s="13">
        <v>0</v>
      </c>
      <c r="V140" s="13">
        <v>0</v>
      </c>
      <c r="W140" s="13">
        <v>486</v>
      </c>
      <c r="X140" s="13">
        <v>1009</v>
      </c>
      <c r="Y140" s="13">
        <v>1495</v>
      </c>
      <c r="Z140" s="13">
        <v>0</v>
      </c>
      <c r="AA140" s="13">
        <v>0</v>
      </c>
      <c r="AB140" s="13">
        <v>34</v>
      </c>
      <c r="AC140" s="1" t="str">
        <f t="shared" si="12"/>
        <v>mobile</v>
      </c>
      <c r="AD140" s="1">
        <f>IF(I140=0,CONTROL!H$13,IF(I140&lt;=CONTROL!F$12,CONTROL!H$12,IF(I140&lt;=CONTROL!F$11,CONTROL!H$11,IF(I140&lt;=CONTROL!F$10,CONTROL!H$10,CONTROL!H$9))))</f>
        <v>4805</v>
      </c>
      <c r="AE140" s="1">
        <f t="shared" si="13"/>
        <v>1495</v>
      </c>
      <c r="AF140" s="19">
        <f t="shared" si="14"/>
        <v>0.31113423517169614</v>
      </c>
      <c r="AG140" s="19">
        <f t="shared" si="15"/>
        <v>0.31113423517169614</v>
      </c>
    </row>
    <row r="141" spans="1:33" x14ac:dyDescent="0.25">
      <c r="A141" s="12" t="s">
        <v>146</v>
      </c>
      <c r="B141" s="13">
        <v>134</v>
      </c>
      <c r="C141" s="13">
        <v>160</v>
      </c>
      <c r="D141" s="13">
        <v>378</v>
      </c>
      <c r="E141" s="14" t="s">
        <v>147</v>
      </c>
      <c r="F141" s="13">
        <v>41</v>
      </c>
      <c r="G141" s="14" t="s">
        <v>46</v>
      </c>
      <c r="H141" s="14" t="s">
        <v>46</v>
      </c>
      <c r="I141" s="13">
        <v>13</v>
      </c>
      <c r="J141" s="13">
        <v>4805</v>
      </c>
      <c r="K141" s="13">
        <v>1</v>
      </c>
      <c r="L141" s="13">
        <v>1</v>
      </c>
      <c r="M141" s="13">
        <v>1</v>
      </c>
      <c r="N141" s="14" t="s">
        <v>900</v>
      </c>
      <c r="O141" s="14" t="s">
        <v>441</v>
      </c>
      <c r="P141" s="14" t="s">
        <v>442</v>
      </c>
      <c r="Q141" s="14" t="s">
        <v>439</v>
      </c>
      <c r="R141" s="14" t="s">
        <v>1003</v>
      </c>
      <c r="S141" s="13">
        <v>3058</v>
      </c>
      <c r="T141" s="13">
        <v>0</v>
      </c>
      <c r="U141" s="13">
        <v>0</v>
      </c>
      <c r="V141" s="13">
        <v>0</v>
      </c>
      <c r="W141" s="13">
        <v>509</v>
      </c>
      <c r="X141" s="13">
        <v>2549</v>
      </c>
      <c r="Y141" s="13">
        <v>3058</v>
      </c>
      <c r="Z141" s="13">
        <v>0</v>
      </c>
      <c r="AA141" s="13">
        <v>0</v>
      </c>
      <c r="AB141" s="13">
        <v>34</v>
      </c>
      <c r="AC141" s="1" t="str">
        <f t="shared" si="12"/>
        <v>freestand</v>
      </c>
      <c r="AD141" s="1">
        <f>IF(I141=0,CONTROL!H$13,IF(I141&lt;=CONTROL!F$12,CONTROL!H$12,IF(I141&lt;=CONTROL!F$11,CONTROL!H$11,IF(I141&lt;=CONTROL!F$10,CONTROL!H$10,CONTROL!H$9))))</f>
        <v>4805</v>
      </c>
      <c r="AE141" s="1">
        <f t="shared" si="13"/>
        <v>3058</v>
      </c>
      <c r="AF141" s="19">
        <f t="shared" si="14"/>
        <v>0.63642039542143602</v>
      </c>
      <c r="AG141" s="19">
        <f t="shared" si="15"/>
        <v>1</v>
      </c>
    </row>
    <row r="142" spans="1:33" x14ac:dyDescent="0.25">
      <c r="A142" s="12" t="s">
        <v>161</v>
      </c>
      <c r="B142" s="13">
        <v>97</v>
      </c>
      <c r="C142" s="13">
        <v>-99</v>
      </c>
      <c r="D142" s="13">
        <v>124</v>
      </c>
      <c r="E142" s="14" t="s">
        <v>162</v>
      </c>
      <c r="F142" s="13">
        <v>41</v>
      </c>
      <c r="G142" s="14" t="s">
        <v>46</v>
      </c>
      <c r="H142" s="14" t="s">
        <v>46</v>
      </c>
      <c r="I142" s="13">
        <v>13</v>
      </c>
      <c r="J142" s="13">
        <v>4805</v>
      </c>
      <c r="K142" s="13">
        <v>3</v>
      </c>
      <c r="L142" s="16"/>
      <c r="M142" s="13">
        <v>3</v>
      </c>
      <c r="N142" s="14" t="s">
        <v>159</v>
      </c>
      <c r="O142" s="14" t="s">
        <v>436</v>
      </c>
      <c r="P142" s="14" t="s">
        <v>159</v>
      </c>
      <c r="Q142" s="14" t="s">
        <v>159</v>
      </c>
      <c r="R142" s="14" t="s">
        <v>159</v>
      </c>
      <c r="S142" s="13">
        <v>9938</v>
      </c>
      <c r="T142" s="13">
        <v>1432</v>
      </c>
      <c r="U142" s="13">
        <v>1710</v>
      </c>
      <c r="V142" s="13">
        <v>5144</v>
      </c>
      <c r="W142" s="13">
        <v>1523</v>
      </c>
      <c r="X142" s="13">
        <v>3271</v>
      </c>
      <c r="Y142" s="13">
        <v>4794</v>
      </c>
      <c r="Z142" s="16"/>
      <c r="AA142" s="13">
        <v>0</v>
      </c>
      <c r="AB142" s="13">
        <v>34</v>
      </c>
      <c r="AC142" s="1" t="str">
        <f t="shared" si="12"/>
        <v>hospital</v>
      </c>
      <c r="AD142" s="1">
        <f>IF(I142=0,CONTROL!H$13,IF(I142&lt;=CONTROL!F$12,CONTROL!H$12,IF(I142&lt;=CONTROL!F$11,CONTROL!H$11,IF(I142&lt;=CONTROL!F$10,CONTROL!H$10,CONTROL!H$9))))</f>
        <v>4805</v>
      </c>
      <c r="AE142" s="1">
        <f t="shared" si="13"/>
        <v>7936</v>
      </c>
      <c r="AF142" s="19">
        <f t="shared" si="14"/>
        <v>1</v>
      </c>
      <c r="AG142" s="19">
        <f t="shared" si="15"/>
        <v>3</v>
      </c>
    </row>
    <row r="143" spans="1:33" x14ac:dyDescent="0.25">
      <c r="A143" s="12" t="s">
        <v>161</v>
      </c>
      <c r="B143" s="13">
        <v>97</v>
      </c>
      <c r="C143" s="13">
        <v>-99</v>
      </c>
      <c r="D143" s="13">
        <v>218</v>
      </c>
      <c r="E143" s="14" t="s">
        <v>162</v>
      </c>
      <c r="F143" s="13">
        <v>41</v>
      </c>
      <c r="G143" s="14" t="s">
        <v>46</v>
      </c>
      <c r="H143" s="14" t="s">
        <v>46</v>
      </c>
      <c r="I143" s="13">
        <v>13</v>
      </c>
      <c r="J143" s="13">
        <v>4805</v>
      </c>
      <c r="K143" s="13">
        <v>1</v>
      </c>
      <c r="L143" s="16"/>
      <c r="M143" s="13">
        <v>1</v>
      </c>
      <c r="N143" s="14" t="s">
        <v>159</v>
      </c>
      <c r="O143" s="14" t="s">
        <v>458</v>
      </c>
      <c r="P143" s="14" t="s">
        <v>159</v>
      </c>
      <c r="Q143" s="14" t="s">
        <v>159</v>
      </c>
      <c r="R143" s="14" t="s">
        <v>159</v>
      </c>
      <c r="S143" s="13">
        <v>3387</v>
      </c>
      <c r="T143" s="13">
        <v>358</v>
      </c>
      <c r="U143" s="13">
        <v>612</v>
      </c>
      <c r="V143" s="13">
        <v>970</v>
      </c>
      <c r="W143" s="13">
        <v>1326</v>
      </c>
      <c r="X143" s="13">
        <v>1091</v>
      </c>
      <c r="Y143" s="13">
        <v>2417</v>
      </c>
      <c r="Z143" s="16"/>
      <c r="AA143" s="13">
        <v>0</v>
      </c>
      <c r="AB143" s="13">
        <v>34</v>
      </c>
      <c r="AC143" s="1" t="str">
        <f t="shared" si="12"/>
        <v>hospital</v>
      </c>
      <c r="AD143" s="1">
        <f>IF(I143=0,CONTROL!H$13,IF(I143&lt;=CONTROL!F$12,CONTROL!H$12,IF(I143&lt;=CONTROL!F$11,CONTROL!H$11,IF(I143&lt;=CONTROL!F$10,CONTROL!H$10,CONTROL!H$9))))</f>
        <v>4805</v>
      </c>
      <c r="AE143" s="1">
        <f t="shared" si="13"/>
        <v>3387</v>
      </c>
      <c r="AF143" s="19">
        <f t="shared" si="14"/>
        <v>0.70489073881373565</v>
      </c>
      <c r="AG143" s="19">
        <f t="shared" si="15"/>
        <v>1</v>
      </c>
    </row>
    <row r="144" spans="1:33" x14ac:dyDescent="0.25">
      <c r="A144" s="12" t="s">
        <v>161</v>
      </c>
      <c r="B144" s="13">
        <v>29</v>
      </c>
      <c r="C144" s="13">
        <v>-99</v>
      </c>
      <c r="D144" s="13">
        <v>28</v>
      </c>
      <c r="E144" s="14" t="s">
        <v>162</v>
      </c>
      <c r="F144" s="13">
        <v>147</v>
      </c>
      <c r="G144" s="14" t="s">
        <v>464</v>
      </c>
      <c r="H144" s="14" t="s">
        <v>47</v>
      </c>
      <c r="I144" s="13">
        <v>1</v>
      </c>
      <c r="J144" s="13">
        <v>3775</v>
      </c>
      <c r="K144" s="13">
        <v>1</v>
      </c>
      <c r="L144" s="16"/>
      <c r="M144" s="13">
        <v>1</v>
      </c>
      <c r="N144" s="14" t="s">
        <v>465</v>
      </c>
      <c r="O144" s="14" t="s">
        <v>466</v>
      </c>
      <c r="P144" s="14" t="s">
        <v>159</v>
      </c>
      <c r="Q144" s="14" t="s">
        <v>159</v>
      </c>
      <c r="R144" s="14" t="s">
        <v>159</v>
      </c>
      <c r="S144" s="13">
        <v>1749</v>
      </c>
      <c r="T144" s="13">
        <v>15</v>
      </c>
      <c r="U144" s="13">
        <v>318</v>
      </c>
      <c r="V144" s="13">
        <v>333</v>
      </c>
      <c r="W144" s="13">
        <v>232</v>
      </c>
      <c r="X144" s="13">
        <v>1184</v>
      </c>
      <c r="Y144" s="13">
        <v>1416</v>
      </c>
      <c r="Z144" s="16"/>
      <c r="AA144" s="13">
        <v>0</v>
      </c>
      <c r="AB144" s="13">
        <v>35</v>
      </c>
      <c r="AC144" s="1" t="str">
        <f t="shared" si="12"/>
        <v>hospital</v>
      </c>
      <c r="AD144" s="1">
        <f>IF(I144=0,CONTROL!H$13,IF(I144&lt;=CONTROL!F$12,CONTROL!H$12,IF(I144&lt;=CONTROL!F$11,CONTROL!H$11,IF(I144&lt;=CONTROL!F$10,CONTROL!H$10,CONTROL!H$9))))</f>
        <v>3775</v>
      </c>
      <c r="AE144" s="1">
        <f t="shared" si="13"/>
        <v>1749</v>
      </c>
      <c r="AF144" s="19">
        <f t="shared" si="14"/>
        <v>0.46331125827814568</v>
      </c>
      <c r="AG144" s="19">
        <f t="shared" si="15"/>
        <v>1</v>
      </c>
    </row>
    <row r="145" spans="1:33" x14ac:dyDescent="0.25">
      <c r="A145" s="12" t="s">
        <v>146</v>
      </c>
      <c r="B145" s="13">
        <v>133</v>
      </c>
      <c r="C145" s="13">
        <v>159</v>
      </c>
      <c r="D145" s="13">
        <v>376</v>
      </c>
      <c r="E145" s="14" t="s">
        <v>147</v>
      </c>
      <c r="F145" s="13">
        <v>43</v>
      </c>
      <c r="G145" s="14" t="s">
        <v>48</v>
      </c>
      <c r="H145" s="14" t="s">
        <v>48</v>
      </c>
      <c r="I145" s="13">
        <v>2</v>
      </c>
      <c r="J145" s="13">
        <v>4118</v>
      </c>
      <c r="K145" s="13">
        <v>0.21</v>
      </c>
      <c r="L145" s="13">
        <v>2</v>
      </c>
      <c r="M145" s="13">
        <v>0</v>
      </c>
      <c r="N145" s="14" t="s">
        <v>909</v>
      </c>
      <c r="O145" s="14" t="s">
        <v>1004</v>
      </c>
      <c r="P145" s="14" t="s">
        <v>475</v>
      </c>
      <c r="Q145" s="14" t="s">
        <v>476</v>
      </c>
      <c r="R145" s="14" t="s">
        <v>188</v>
      </c>
      <c r="S145" s="13">
        <v>855</v>
      </c>
      <c r="T145" s="13">
        <v>0</v>
      </c>
      <c r="U145" s="13">
        <v>0</v>
      </c>
      <c r="V145" s="13">
        <v>0</v>
      </c>
      <c r="W145" s="13">
        <v>192</v>
      </c>
      <c r="X145" s="13">
        <v>663</v>
      </c>
      <c r="Y145" s="13">
        <v>855</v>
      </c>
      <c r="Z145" s="13">
        <v>0</v>
      </c>
      <c r="AA145" s="13">
        <v>0</v>
      </c>
      <c r="AB145" s="13">
        <v>36</v>
      </c>
      <c r="AC145" s="1" t="str">
        <f t="shared" si="12"/>
        <v>mobile</v>
      </c>
      <c r="AD145" s="1">
        <f>IF(I145=0,CONTROL!H$13,IF(I145&lt;=CONTROL!F$12,CONTROL!H$12,IF(I145&lt;=CONTROL!F$11,CONTROL!H$11,IF(I145&lt;=CONTROL!F$10,CONTROL!H$10,CONTROL!H$9))))</f>
        <v>4118</v>
      </c>
      <c r="AE145" s="1">
        <f t="shared" si="13"/>
        <v>855</v>
      </c>
      <c r="AF145" s="19">
        <f t="shared" si="14"/>
        <v>0.20762506070908207</v>
      </c>
      <c r="AG145" s="19">
        <f t="shared" si="15"/>
        <v>0.20762506070908207</v>
      </c>
    </row>
    <row r="146" spans="1:33" x14ac:dyDescent="0.25">
      <c r="A146" s="12" t="s">
        <v>161</v>
      </c>
      <c r="B146" s="13">
        <v>8</v>
      </c>
      <c r="C146" s="13">
        <v>-99</v>
      </c>
      <c r="D146" s="13">
        <v>5</v>
      </c>
      <c r="E146" s="14" t="s">
        <v>162</v>
      </c>
      <c r="F146" s="13">
        <v>43</v>
      </c>
      <c r="G146" s="14" t="s">
        <v>48</v>
      </c>
      <c r="H146" s="14" t="s">
        <v>48</v>
      </c>
      <c r="I146" s="13">
        <v>2</v>
      </c>
      <c r="J146" s="13">
        <v>4118</v>
      </c>
      <c r="K146" s="13">
        <v>2</v>
      </c>
      <c r="L146" s="16"/>
      <c r="M146" s="13">
        <v>2</v>
      </c>
      <c r="N146" s="14" t="s">
        <v>472</v>
      </c>
      <c r="O146" s="14" t="s">
        <v>473</v>
      </c>
      <c r="P146" s="14" t="s">
        <v>159</v>
      </c>
      <c r="Q146" s="14" t="s">
        <v>159</v>
      </c>
      <c r="R146" s="14" t="s">
        <v>159</v>
      </c>
      <c r="S146" s="13">
        <v>2303</v>
      </c>
      <c r="T146" s="13">
        <v>180</v>
      </c>
      <c r="U146" s="13">
        <v>282</v>
      </c>
      <c r="V146" s="13">
        <v>462</v>
      </c>
      <c r="W146" s="13">
        <v>527</v>
      </c>
      <c r="X146" s="13">
        <v>1314</v>
      </c>
      <c r="Y146" s="13">
        <v>1841</v>
      </c>
      <c r="Z146" s="16"/>
      <c r="AA146" s="13">
        <v>0</v>
      </c>
      <c r="AB146" s="13">
        <v>36</v>
      </c>
      <c r="AC146" s="1" t="str">
        <f t="shared" si="12"/>
        <v>hospital</v>
      </c>
      <c r="AD146" s="1">
        <f>IF(I146=0,CONTROL!H$13,IF(I146&lt;=CONTROL!F$12,CONTROL!H$12,IF(I146&lt;=CONTROL!F$11,CONTROL!H$11,IF(I146&lt;=CONTROL!F$10,CONTROL!H$10,CONTROL!H$9))))</f>
        <v>4118</v>
      </c>
      <c r="AE146" s="1">
        <f t="shared" si="13"/>
        <v>2303</v>
      </c>
      <c r="AF146" s="19">
        <f t="shared" si="14"/>
        <v>0.55925206410879069</v>
      </c>
      <c r="AG146" s="19">
        <f t="shared" si="15"/>
        <v>2</v>
      </c>
    </row>
    <row r="147" spans="1:33" x14ac:dyDescent="0.25">
      <c r="A147" s="12" t="s">
        <v>161</v>
      </c>
      <c r="B147" s="13">
        <v>126</v>
      </c>
      <c r="C147" s="13">
        <v>-99</v>
      </c>
      <c r="D147" s="13">
        <v>130</v>
      </c>
      <c r="E147" s="14" t="s">
        <v>162</v>
      </c>
      <c r="F147" s="13">
        <v>44</v>
      </c>
      <c r="G147" s="14" t="s">
        <v>49</v>
      </c>
      <c r="H147" s="14" t="s">
        <v>49</v>
      </c>
      <c r="I147" s="13">
        <v>2</v>
      </c>
      <c r="J147" s="13">
        <v>4118</v>
      </c>
      <c r="K147" s="13">
        <v>2</v>
      </c>
      <c r="L147" s="16"/>
      <c r="M147" s="13">
        <v>2</v>
      </c>
      <c r="N147" s="14" t="s">
        <v>477</v>
      </c>
      <c r="O147" s="14" t="s">
        <v>478</v>
      </c>
      <c r="P147" s="14" t="s">
        <v>159</v>
      </c>
      <c r="Q147" s="14" t="s">
        <v>159</v>
      </c>
      <c r="R147" s="14" t="s">
        <v>159</v>
      </c>
      <c r="S147" s="13">
        <v>4003</v>
      </c>
      <c r="T147" s="13">
        <v>116</v>
      </c>
      <c r="U147" s="13">
        <v>276</v>
      </c>
      <c r="V147" s="13">
        <v>392</v>
      </c>
      <c r="W147" s="13">
        <v>1055</v>
      </c>
      <c r="X147" s="13">
        <v>2556</v>
      </c>
      <c r="Y147" s="13">
        <v>3611</v>
      </c>
      <c r="Z147" s="16"/>
      <c r="AA147" s="13">
        <v>0</v>
      </c>
      <c r="AB147" s="13">
        <v>37</v>
      </c>
      <c r="AC147" s="1" t="str">
        <f t="shared" si="12"/>
        <v>hospital</v>
      </c>
      <c r="AD147" s="1">
        <f>IF(I147=0,CONTROL!H$13,IF(I147&lt;=CONTROL!F$12,CONTROL!H$12,IF(I147&lt;=CONTROL!F$11,CONTROL!H$11,IF(I147&lt;=CONTROL!F$10,CONTROL!H$10,CONTROL!H$9))))</f>
        <v>4118</v>
      </c>
      <c r="AE147" s="1">
        <f t="shared" si="13"/>
        <v>4003</v>
      </c>
      <c r="AF147" s="19">
        <f t="shared" si="14"/>
        <v>0.97207382224380767</v>
      </c>
      <c r="AG147" s="19">
        <f t="shared" si="15"/>
        <v>2</v>
      </c>
    </row>
    <row r="148" spans="1:33" x14ac:dyDescent="0.25">
      <c r="A148" s="12" t="s">
        <v>161</v>
      </c>
      <c r="B148" s="13">
        <v>43</v>
      </c>
      <c r="C148" s="13">
        <v>-99</v>
      </c>
      <c r="D148" s="13">
        <v>232</v>
      </c>
      <c r="E148" s="14" t="s">
        <v>162</v>
      </c>
      <c r="F148" s="13">
        <v>45</v>
      </c>
      <c r="G148" s="14" t="s">
        <v>50</v>
      </c>
      <c r="H148" s="14" t="s">
        <v>50</v>
      </c>
      <c r="I148" s="13">
        <v>3</v>
      </c>
      <c r="J148" s="13">
        <v>4462</v>
      </c>
      <c r="K148" s="13">
        <v>1</v>
      </c>
      <c r="L148" s="16"/>
      <c r="M148" s="13">
        <v>1</v>
      </c>
      <c r="N148" s="14" t="s">
        <v>159</v>
      </c>
      <c r="O148" s="14" t="s">
        <v>481</v>
      </c>
      <c r="P148" s="14" t="s">
        <v>159</v>
      </c>
      <c r="Q148" s="14" t="s">
        <v>159</v>
      </c>
      <c r="R148" s="14" t="s">
        <v>159</v>
      </c>
      <c r="S148" s="13">
        <v>2180</v>
      </c>
      <c r="T148" s="13">
        <v>218</v>
      </c>
      <c r="U148" s="13">
        <v>327</v>
      </c>
      <c r="V148" s="13">
        <v>545</v>
      </c>
      <c r="W148" s="13">
        <v>408</v>
      </c>
      <c r="X148" s="13">
        <v>1227</v>
      </c>
      <c r="Y148" s="13">
        <v>1635</v>
      </c>
      <c r="Z148" s="16"/>
      <c r="AA148" s="13">
        <v>0</v>
      </c>
      <c r="AB148" s="13">
        <v>38</v>
      </c>
      <c r="AC148" s="1" t="str">
        <f t="shared" si="12"/>
        <v>hospital</v>
      </c>
      <c r="AD148" s="1">
        <f>IF(I148=0,CONTROL!H$13,IF(I148&lt;=CONTROL!F$12,CONTROL!H$12,IF(I148&lt;=CONTROL!F$11,CONTROL!H$11,IF(I148&lt;=CONTROL!F$10,CONTROL!H$10,CONTROL!H$9))))</f>
        <v>4462</v>
      </c>
      <c r="AE148" s="1">
        <f t="shared" si="13"/>
        <v>2180</v>
      </c>
      <c r="AF148" s="19">
        <f t="shared" si="14"/>
        <v>0.48857014791573283</v>
      </c>
      <c r="AG148" s="19">
        <f t="shared" si="15"/>
        <v>1</v>
      </c>
    </row>
    <row r="149" spans="1:33" x14ac:dyDescent="0.25">
      <c r="A149" s="12" t="s">
        <v>161</v>
      </c>
      <c r="B149" s="13">
        <v>39</v>
      </c>
      <c r="C149" s="13">
        <v>-99</v>
      </c>
      <c r="D149" s="13">
        <v>37</v>
      </c>
      <c r="E149" s="14" t="s">
        <v>162</v>
      </c>
      <c r="F149" s="13">
        <v>45</v>
      </c>
      <c r="G149" s="14" t="s">
        <v>50</v>
      </c>
      <c r="H149" s="14" t="s">
        <v>50</v>
      </c>
      <c r="I149" s="13">
        <v>3</v>
      </c>
      <c r="J149" s="13">
        <v>4462</v>
      </c>
      <c r="K149" s="13">
        <v>2</v>
      </c>
      <c r="L149" s="16"/>
      <c r="M149" s="13">
        <v>2</v>
      </c>
      <c r="N149" s="14" t="s">
        <v>479</v>
      </c>
      <c r="O149" s="14" t="s">
        <v>480</v>
      </c>
      <c r="P149" s="14" t="s">
        <v>159</v>
      </c>
      <c r="Q149" s="14" t="s">
        <v>159</v>
      </c>
      <c r="R149" s="14" t="s">
        <v>159</v>
      </c>
      <c r="S149" s="13">
        <v>5618</v>
      </c>
      <c r="T149" s="13">
        <v>250</v>
      </c>
      <c r="U149" s="13">
        <v>217</v>
      </c>
      <c r="V149" s="13">
        <v>467</v>
      </c>
      <c r="W149" s="13">
        <v>1800</v>
      </c>
      <c r="X149" s="13">
        <v>3351</v>
      </c>
      <c r="Y149" s="13">
        <v>5151</v>
      </c>
      <c r="Z149" s="16"/>
      <c r="AA149" s="13">
        <v>0</v>
      </c>
      <c r="AB149" s="13">
        <v>38</v>
      </c>
      <c r="AC149" s="1" t="str">
        <f t="shared" si="12"/>
        <v>hospital</v>
      </c>
      <c r="AD149" s="1">
        <f>IF(I149=0,CONTROL!H$13,IF(I149&lt;=CONTROL!F$12,CONTROL!H$12,IF(I149&lt;=CONTROL!F$11,CONTROL!H$11,IF(I149&lt;=CONTROL!F$10,CONTROL!H$10,CONTROL!H$9))))</f>
        <v>4462</v>
      </c>
      <c r="AE149" s="1">
        <f t="shared" si="13"/>
        <v>5618</v>
      </c>
      <c r="AF149" s="19">
        <f t="shared" si="14"/>
        <v>1</v>
      </c>
      <c r="AG149" s="19">
        <f t="shared" si="15"/>
        <v>2</v>
      </c>
    </row>
    <row r="150" spans="1:33" x14ac:dyDescent="0.25">
      <c r="A150" s="12" t="s">
        <v>161</v>
      </c>
      <c r="B150" s="13">
        <v>108</v>
      </c>
      <c r="C150" s="13">
        <v>-99</v>
      </c>
      <c r="D150" s="13">
        <v>106</v>
      </c>
      <c r="E150" s="14" t="s">
        <v>162</v>
      </c>
      <c r="F150" s="13">
        <v>148</v>
      </c>
      <c r="G150" s="14" t="s">
        <v>482</v>
      </c>
      <c r="H150" s="14" t="s">
        <v>51</v>
      </c>
      <c r="I150" s="13">
        <v>1</v>
      </c>
      <c r="J150" s="13">
        <v>3775</v>
      </c>
      <c r="K150" s="13">
        <v>1</v>
      </c>
      <c r="L150" s="16"/>
      <c r="M150" s="13">
        <v>1</v>
      </c>
      <c r="N150" s="14" t="s">
        <v>483</v>
      </c>
      <c r="O150" s="14" t="s">
        <v>484</v>
      </c>
      <c r="P150" s="14" t="s">
        <v>159</v>
      </c>
      <c r="Q150" s="14" t="s">
        <v>159</v>
      </c>
      <c r="R150" s="14" t="s">
        <v>159</v>
      </c>
      <c r="S150" s="13">
        <v>1677</v>
      </c>
      <c r="T150" s="13">
        <v>166</v>
      </c>
      <c r="U150" s="13">
        <v>221</v>
      </c>
      <c r="V150" s="13">
        <v>387</v>
      </c>
      <c r="W150" s="13">
        <v>319</v>
      </c>
      <c r="X150" s="13">
        <v>971</v>
      </c>
      <c r="Y150" s="13">
        <v>1290</v>
      </c>
      <c r="Z150" s="16"/>
      <c r="AA150" s="13">
        <v>0</v>
      </c>
      <c r="AB150" s="13">
        <v>39</v>
      </c>
      <c r="AC150" s="1" t="str">
        <f t="shared" si="12"/>
        <v>hospital</v>
      </c>
      <c r="AD150" s="1">
        <f>IF(I150=0,CONTROL!H$13,IF(I150&lt;=CONTROL!F$12,CONTROL!H$12,IF(I150&lt;=CONTROL!F$11,CONTROL!H$11,IF(I150&lt;=CONTROL!F$10,CONTROL!H$10,CONTROL!H$9))))</f>
        <v>3775</v>
      </c>
      <c r="AE150" s="1">
        <f t="shared" si="13"/>
        <v>1677</v>
      </c>
      <c r="AF150" s="19">
        <f t="shared" si="14"/>
        <v>0.44423841059602648</v>
      </c>
      <c r="AG150" s="19">
        <f t="shared" si="15"/>
        <v>1</v>
      </c>
    </row>
    <row r="151" spans="1:33" x14ac:dyDescent="0.25">
      <c r="A151" s="12" t="s">
        <v>146</v>
      </c>
      <c r="B151" s="13">
        <v>154</v>
      </c>
      <c r="C151" s="13">
        <v>187</v>
      </c>
      <c r="D151" s="13">
        <v>424</v>
      </c>
      <c r="E151" s="14" t="s">
        <v>147</v>
      </c>
      <c r="F151" s="13">
        <v>47</v>
      </c>
      <c r="G151" s="14" t="s">
        <v>52</v>
      </c>
      <c r="H151" s="14" t="s">
        <v>52</v>
      </c>
      <c r="I151" s="13">
        <v>2</v>
      </c>
      <c r="J151" s="13">
        <v>4118</v>
      </c>
      <c r="K151" s="13">
        <v>0.1</v>
      </c>
      <c r="L151" s="13">
        <v>2</v>
      </c>
      <c r="M151" s="13">
        <v>0</v>
      </c>
      <c r="N151" s="14" t="s">
        <v>911</v>
      </c>
      <c r="O151" s="14" t="s">
        <v>1005</v>
      </c>
      <c r="P151" s="14" t="s">
        <v>488</v>
      </c>
      <c r="Q151" s="14" t="s">
        <v>489</v>
      </c>
      <c r="R151" s="14" t="s">
        <v>193</v>
      </c>
      <c r="S151" s="13">
        <v>432</v>
      </c>
      <c r="T151" s="13">
        <v>0</v>
      </c>
      <c r="U151" s="13">
        <v>0</v>
      </c>
      <c r="V151" s="13">
        <v>0</v>
      </c>
      <c r="W151" s="13">
        <v>83</v>
      </c>
      <c r="X151" s="13">
        <v>349</v>
      </c>
      <c r="Y151" s="13">
        <v>432</v>
      </c>
      <c r="Z151" s="13">
        <v>0</v>
      </c>
      <c r="AA151" s="13">
        <v>0</v>
      </c>
      <c r="AB151" s="13">
        <v>40</v>
      </c>
      <c r="AC151" s="1" t="str">
        <f t="shared" si="12"/>
        <v>mobile</v>
      </c>
      <c r="AD151" s="1">
        <f>IF(I151=0,CONTROL!H$13,IF(I151&lt;=CONTROL!F$12,CONTROL!H$12,IF(I151&lt;=CONTROL!F$11,CONTROL!H$11,IF(I151&lt;=CONTROL!F$10,CONTROL!H$10,CONTROL!H$9))))</f>
        <v>4118</v>
      </c>
      <c r="AE151" s="1">
        <f t="shared" si="13"/>
        <v>432</v>
      </c>
      <c r="AF151" s="19">
        <f t="shared" si="14"/>
        <v>0.10490529383195726</v>
      </c>
      <c r="AG151" s="19">
        <f t="shared" si="15"/>
        <v>0.10490529383195726</v>
      </c>
    </row>
    <row r="152" spans="1:33" x14ac:dyDescent="0.25">
      <c r="A152" s="12" t="s">
        <v>161</v>
      </c>
      <c r="B152" s="13">
        <v>157</v>
      </c>
      <c r="C152" s="13">
        <v>-99</v>
      </c>
      <c r="D152" s="13">
        <v>245</v>
      </c>
      <c r="E152" s="14" t="s">
        <v>162</v>
      </c>
      <c r="F152" s="13">
        <v>47</v>
      </c>
      <c r="G152" s="14" t="s">
        <v>52</v>
      </c>
      <c r="H152" s="14" t="s">
        <v>52</v>
      </c>
      <c r="I152" s="13">
        <v>2</v>
      </c>
      <c r="J152" s="13">
        <v>4118</v>
      </c>
      <c r="K152" s="13">
        <v>1</v>
      </c>
      <c r="L152" s="16"/>
      <c r="M152" s="13">
        <v>1</v>
      </c>
      <c r="N152" s="14" t="s">
        <v>159</v>
      </c>
      <c r="O152" s="14" t="s">
        <v>493</v>
      </c>
      <c r="P152" s="14" t="s">
        <v>159</v>
      </c>
      <c r="Q152" s="14" t="s">
        <v>159</v>
      </c>
      <c r="R152" s="14" t="s">
        <v>159</v>
      </c>
      <c r="S152" s="13">
        <v>0</v>
      </c>
      <c r="T152" s="13">
        <v>0</v>
      </c>
      <c r="U152" s="13">
        <v>0</v>
      </c>
      <c r="V152" s="13">
        <v>0</v>
      </c>
      <c r="W152" s="13">
        <v>0</v>
      </c>
      <c r="X152" s="13">
        <v>0</v>
      </c>
      <c r="Y152" s="13">
        <v>0</v>
      </c>
      <c r="Z152" s="16"/>
      <c r="AA152" s="13">
        <v>0</v>
      </c>
      <c r="AB152" s="13">
        <v>40</v>
      </c>
      <c r="AC152" s="1" t="str">
        <f t="shared" si="12"/>
        <v>hospital</v>
      </c>
      <c r="AD152" s="1">
        <f>IF(I152=0,CONTROL!H$13,IF(I152&lt;=CONTROL!F$12,CONTROL!H$12,IF(I152&lt;=CONTROL!F$11,CONTROL!H$11,IF(I152&lt;=CONTROL!F$10,CONTROL!H$10,CONTROL!H$9))))</f>
        <v>4118</v>
      </c>
      <c r="AE152" s="1">
        <f t="shared" si="13"/>
        <v>0</v>
      </c>
      <c r="AF152" s="19">
        <f t="shared" si="14"/>
        <v>0</v>
      </c>
      <c r="AG152" s="19">
        <f t="shared" si="15"/>
        <v>1</v>
      </c>
    </row>
    <row r="153" spans="1:33" x14ac:dyDescent="0.25">
      <c r="A153" s="12" t="s">
        <v>146</v>
      </c>
      <c r="B153" s="13">
        <v>156</v>
      </c>
      <c r="C153" s="13">
        <v>190</v>
      </c>
      <c r="D153" s="13">
        <v>430</v>
      </c>
      <c r="E153" s="14" t="s">
        <v>147</v>
      </c>
      <c r="F153" s="13">
        <v>47</v>
      </c>
      <c r="G153" s="14" t="s">
        <v>52</v>
      </c>
      <c r="H153" s="14" t="s">
        <v>52</v>
      </c>
      <c r="I153" s="13">
        <v>2</v>
      </c>
      <c r="J153" s="13">
        <v>4118</v>
      </c>
      <c r="K153" s="13">
        <v>0.17</v>
      </c>
      <c r="L153" s="13">
        <v>2</v>
      </c>
      <c r="M153" s="13">
        <v>0</v>
      </c>
      <c r="N153" s="14" t="s">
        <v>1006</v>
      </c>
      <c r="O153" s="14" t="s">
        <v>487</v>
      </c>
      <c r="P153" s="14" t="s">
        <v>491</v>
      </c>
      <c r="Q153" s="14" t="s">
        <v>489</v>
      </c>
      <c r="R153" s="14" t="s">
        <v>492</v>
      </c>
      <c r="S153" s="13">
        <v>719</v>
      </c>
      <c r="T153" s="13">
        <v>0</v>
      </c>
      <c r="U153" s="13">
        <v>0</v>
      </c>
      <c r="V153" s="13">
        <v>0</v>
      </c>
      <c r="W153" s="13">
        <v>110</v>
      </c>
      <c r="X153" s="13">
        <v>609</v>
      </c>
      <c r="Y153" s="13">
        <v>719</v>
      </c>
      <c r="Z153" s="13">
        <v>0</v>
      </c>
      <c r="AA153" s="13">
        <v>0</v>
      </c>
      <c r="AB153" s="13">
        <v>40</v>
      </c>
      <c r="AC153" s="1" t="str">
        <f t="shared" si="12"/>
        <v>mobile</v>
      </c>
      <c r="AD153" s="1">
        <f>IF(I153=0,CONTROL!H$13,IF(I153&lt;=CONTROL!F$12,CONTROL!H$12,IF(I153&lt;=CONTROL!F$11,CONTROL!H$11,IF(I153&lt;=CONTROL!F$10,CONTROL!H$10,CONTROL!H$9))))</f>
        <v>4118</v>
      </c>
      <c r="AE153" s="1">
        <f t="shared" si="13"/>
        <v>719</v>
      </c>
      <c r="AF153" s="19">
        <f t="shared" si="14"/>
        <v>0.17459932005828072</v>
      </c>
      <c r="AG153" s="19">
        <f t="shared" si="15"/>
        <v>0.17459932005828072</v>
      </c>
    </row>
    <row r="154" spans="1:33" x14ac:dyDescent="0.25">
      <c r="A154" s="12" t="s">
        <v>161</v>
      </c>
      <c r="B154" s="13">
        <v>145</v>
      </c>
      <c r="C154" s="13">
        <v>-99</v>
      </c>
      <c r="D154" s="13">
        <v>216</v>
      </c>
      <c r="E154" s="14" t="s">
        <v>162</v>
      </c>
      <c r="F154" s="13">
        <v>47</v>
      </c>
      <c r="G154" s="14" t="s">
        <v>52</v>
      </c>
      <c r="H154" s="14" t="s">
        <v>52</v>
      </c>
      <c r="I154" s="13">
        <v>2</v>
      </c>
      <c r="J154" s="13">
        <v>4118</v>
      </c>
      <c r="K154" s="13">
        <v>1</v>
      </c>
      <c r="L154" s="16"/>
      <c r="M154" s="13">
        <v>1</v>
      </c>
      <c r="N154" s="14" t="s">
        <v>485</v>
      </c>
      <c r="O154" s="14" t="s">
        <v>486</v>
      </c>
      <c r="P154" s="14" t="s">
        <v>159</v>
      </c>
      <c r="Q154" s="14" t="s">
        <v>159</v>
      </c>
      <c r="R154" s="14" t="s">
        <v>159</v>
      </c>
      <c r="S154" s="13">
        <v>0</v>
      </c>
      <c r="T154" s="13">
        <v>0</v>
      </c>
      <c r="U154" s="13">
        <v>0</v>
      </c>
      <c r="V154" s="13">
        <v>0</v>
      </c>
      <c r="W154" s="13">
        <v>0</v>
      </c>
      <c r="X154" s="13">
        <v>0</v>
      </c>
      <c r="Y154" s="13">
        <v>0</v>
      </c>
      <c r="Z154" s="16"/>
      <c r="AA154" s="13">
        <v>0</v>
      </c>
      <c r="AB154" s="13">
        <v>40</v>
      </c>
      <c r="AC154" s="1" t="str">
        <f t="shared" si="12"/>
        <v>hospital</v>
      </c>
      <c r="AD154" s="1">
        <f>IF(I154=0,CONTROL!H$13,IF(I154&lt;=CONTROL!F$12,CONTROL!H$12,IF(I154&lt;=CONTROL!F$11,CONTROL!H$11,IF(I154&lt;=CONTROL!F$10,CONTROL!H$10,CONTROL!H$9))))</f>
        <v>4118</v>
      </c>
      <c r="AE154" s="1">
        <f t="shared" si="13"/>
        <v>0</v>
      </c>
      <c r="AF154" s="19">
        <f t="shared" si="14"/>
        <v>0</v>
      </c>
      <c r="AG154" s="19">
        <f t="shared" si="15"/>
        <v>1</v>
      </c>
    </row>
    <row r="155" spans="1:33" x14ac:dyDescent="0.25">
      <c r="A155" s="12" t="s">
        <v>146</v>
      </c>
      <c r="B155" s="13">
        <v>180</v>
      </c>
      <c r="C155" s="13">
        <v>218</v>
      </c>
      <c r="D155" s="13">
        <v>518</v>
      </c>
      <c r="E155" s="14" t="s">
        <v>147</v>
      </c>
      <c r="F155" s="13">
        <v>49</v>
      </c>
      <c r="G155" s="14" t="s">
        <v>54</v>
      </c>
      <c r="H155" s="14" t="s">
        <v>54</v>
      </c>
      <c r="I155" s="13">
        <v>5</v>
      </c>
      <c r="J155" s="13">
        <v>4805</v>
      </c>
      <c r="K155" s="13">
        <v>0.26</v>
      </c>
      <c r="L155" s="13">
        <v>2</v>
      </c>
      <c r="M155" s="13">
        <v>0</v>
      </c>
      <c r="N155" s="14" t="s">
        <v>1007</v>
      </c>
      <c r="O155" s="14" t="s">
        <v>1008</v>
      </c>
      <c r="P155" s="14" t="s">
        <v>1009</v>
      </c>
      <c r="Q155" s="14" t="s">
        <v>500</v>
      </c>
      <c r="R155" s="14" t="s">
        <v>1010</v>
      </c>
      <c r="S155" s="13">
        <v>1273</v>
      </c>
      <c r="T155" s="13">
        <v>0</v>
      </c>
      <c r="U155" s="13">
        <v>0</v>
      </c>
      <c r="V155" s="13">
        <v>0</v>
      </c>
      <c r="W155" s="13">
        <v>255</v>
      </c>
      <c r="X155" s="13">
        <v>1018</v>
      </c>
      <c r="Y155" s="13">
        <v>1273</v>
      </c>
      <c r="Z155" s="13">
        <v>0</v>
      </c>
      <c r="AA155" s="13">
        <v>0</v>
      </c>
      <c r="AB155" s="13">
        <v>41</v>
      </c>
      <c r="AC155" s="1" t="str">
        <f t="shared" si="12"/>
        <v>mobile</v>
      </c>
      <c r="AD155" s="1">
        <f>IF(I155=0,CONTROL!H$13,IF(I155&lt;=CONTROL!F$12,CONTROL!H$12,IF(I155&lt;=CONTROL!F$11,CONTROL!H$11,IF(I155&lt;=CONTROL!F$10,CONTROL!H$10,CONTROL!H$9))))</f>
        <v>4462</v>
      </c>
      <c r="AE155" s="1">
        <f t="shared" si="13"/>
        <v>1273</v>
      </c>
      <c r="AF155" s="19">
        <f t="shared" si="14"/>
        <v>0.28529807261317797</v>
      </c>
      <c r="AG155" s="19">
        <f t="shared" si="15"/>
        <v>0.28529807261317797</v>
      </c>
    </row>
    <row r="156" spans="1:33" x14ac:dyDescent="0.25">
      <c r="A156" s="12" t="s">
        <v>161</v>
      </c>
      <c r="B156" s="13">
        <v>36</v>
      </c>
      <c r="C156" s="13">
        <v>-99</v>
      </c>
      <c r="D156" s="13">
        <v>35</v>
      </c>
      <c r="E156" s="14" t="s">
        <v>162</v>
      </c>
      <c r="F156" s="13">
        <v>49</v>
      </c>
      <c r="G156" s="14" t="s">
        <v>54</v>
      </c>
      <c r="H156" s="14" t="s">
        <v>54</v>
      </c>
      <c r="I156" s="13">
        <v>5</v>
      </c>
      <c r="J156" s="13">
        <v>4805</v>
      </c>
      <c r="K156" s="13">
        <v>2</v>
      </c>
      <c r="L156" s="16"/>
      <c r="M156" s="13">
        <v>2</v>
      </c>
      <c r="N156" s="14" t="s">
        <v>514</v>
      </c>
      <c r="O156" s="14" t="s">
        <v>515</v>
      </c>
      <c r="P156" s="14" t="s">
        <v>159</v>
      </c>
      <c r="Q156" s="14" t="s">
        <v>159</v>
      </c>
      <c r="R156" s="14" t="s">
        <v>159</v>
      </c>
      <c r="S156" s="13">
        <v>2437</v>
      </c>
      <c r="T156" s="13">
        <v>152</v>
      </c>
      <c r="U156" s="13">
        <v>539</v>
      </c>
      <c r="V156" s="13">
        <v>691</v>
      </c>
      <c r="W156" s="13">
        <v>716</v>
      </c>
      <c r="X156" s="13">
        <v>1030</v>
      </c>
      <c r="Y156" s="13">
        <v>1746</v>
      </c>
      <c r="Z156" s="16"/>
      <c r="AA156" s="13">
        <v>0</v>
      </c>
      <c r="AB156" s="13">
        <v>41</v>
      </c>
      <c r="AC156" s="1" t="str">
        <f t="shared" si="12"/>
        <v>hospital</v>
      </c>
      <c r="AD156" s="1">
        <f>IF(I156=0,CONTROL!H$13,IF(I156&lt;=CONTROL!F$12,CONTROL!H$12,IF(I156&lt;=CONTROL!F$11,CONTROL!H$11,IF(I156&lt;=CONTROL!F$10,CONTROL!H$10,CONTROL!H$9))))</f>
        <v>4462</v>
      </c>
      <c r="AE156" s="1">
        <f t="shared" si="13"/>
        <v>2437</v>
      </c>
      <c r="AF156" s="19">
        <f t="shared" si="14"/>
        <v>0.54616763783056921</v>
      </c>
      <c r="AG156" s="19">
        <f t="shared" si="15"/>
        <v>2</v>
      </c>
    </row>
    <row r="157" spans="1:33" x14ac:dyDescent="0.25">
      <c r="A157" s="12" t="s">
        <v>146</v>
      </c>
      <c r="B157" s="13">
        <v>102</v>
      </c>
      <c r="C157" s="13">
        <v>121</v>
      </c>
      <c r="D157" s="13">
        <v>206</v>
      </c>
      <c r="E157" s="14" t="s">
        <v>147</v>
      </c>
      <c r="F157" s="13">
        <v>49</v>
      </c>
      <c r="G157" s="14" t="s">
        <v>54</v>
      </c>
      <c r="H157" s="14" t="s">
        <v>54</v>
      </c>
      <c r="I157" s="13">
        <v>5</v>
      </c>
      <c r="J157" s="13">
        <v>4805</v>
      </c>
      <c r="K157" s="13">
        <v>0.1</v>
      </c>
      <c r="L157" s="13">
        <v>2</v>
      </c>
      <c r="M157" s="13">
        <v>0</v>
      </c>
      <c r="N157" s="14" t="s">
        <v>900</v>
      </c>
      <c r="O157" s="14" t="s">
        <v>498</v>
      </c>
      <c r="P157" s="14" t="s">
        <v>499</v>
      </c>
      <c r="Q157" s="14" t="s">
        <v>500</v>
      </c>
      <c r="R157" s="14" t="s">
        <v>155</v>
      </c>
      <c r="S157" s="13">
        <v>458</v>
      </c>
      <c r="T157" s="13">
        <v>0</v>
      </c>
      <c r="U157" s="13">
        <v>0</v>
      </c>
      <c r="V157" s="13">
        <v>0</v>
      </c>
      <c r="W157" s="13">
        <v>0</v>
      </c>
      <c r="X157" s="13">
        <v>458</v>
      </c>
      <c r="Y157" s="13">
        <v>458</v>
      </c>
      <c r="Z157" s="13">
        <v>0</v>
      </c>
      <c r="AA157" s="13">
        <v>0</v>
      </c>
      <c r="AB157" s="13">
        <v>41</v>
      </c>
      <c r="AC157" s="1" t="str">
        <f t="shared" si="12"/>
        <v>mobile</v>
      </c>
      <c r="AD157" s="1">
        <f>IF(I157=0,CONTROL!H$13,IF(I157&lt;=CONTROL!F$12,CONTROL!H$12,IF(I157&lt;=CONTROL!F$11,CONTROL!H$11,IF(I157&lt;=CONTROL!F$10,CONTROL!H$10,CONTROL!H$9))))</f>
        <v>4462</v>
      </c>
      <c r="AE157" s="1">
        <f t="shared" si="13"/>
        <v>458</v>
      </c>
      <c r="AF157" s="19">
        <f t="shared" si="14"/>
        <v>0.10264455401165397</v>
      </c>
      <c r="AG157" s="19">
        <f t="shared" si="15"/>
        <v>0.10264455401165397</v>
      </c>
    </row>
    <row r="158" spans="1:33" x14ac:dyDescent="0.25">
      <c r="A158" s="12" t="s">
        <v>161</v>
      </c>
      <c r="B158" s="13">
        <v>32</v>
      </c>
      <c r="C158" s="13">
        <v>-99</v>
      </c>
      <c r="D158" s="13">
        <v>31</v>
      </c>
      <c r="E158" s="14" t="s">
        <v>162</v>
      </c>
      <c r="F158" s="13">
        <v>49</v>
      </c>
      <c r="G158" s="14" t="s">
        <v>54</v>
      </c>
      <c r="H158" s="14" t="s">
        <v>54</v>
      </c>
      <c r="I158" s="13">
        <v>5</v>
      </c>
      <c r="J158" s="13">
        <v>4805</v>
      </c>
      <c r="K158" s="13">
        <v>1</v>
      </c>
      <c r="L158" s="16"/>
      <c r="M158" s="13">
        <v>1</v>
      </c>
      <c r="N158" s="14" t="s">
        <v>512</v>
      </c>
      <c r="O158" s="14" t="s">
        <v>513</v>
      </c>
      <c r="P158" s="14" t="s">
        <v>159</v>
      </c>
      <c r="Q158" s="14" t="s">
        <v>159</v>
      </c>
      <c r="R158" s="14" t="s">
        <v>159</v>
      </c>
      <c r="S158" s="13">
        <v>3650</v>
      </c>
      <c r="T158" s="13">
        <v>536</v>
      </c>
      <c r="U158" s="13">
        <v>444</v>
      </c>
      <c r="V158" s="13">
        <v>980</v>
      </c>
      <c r="W158" s="13">
        <v>1150</v>
      </c>
      <c r="X158" s="13">
        <v>1520</v>
      </c>
      <c r="Y158" s="13">
        <v>2670</v>
      </c>
      <c r="Z158" s="16"/>
      <c r="AA158" s="13">
        <v>0</v>
      </c>
      <c r="AB158" s="13">
        <v>41</v>
      </c>
      <c r="AC158" s="1" t="str">
        <f t="shared" si="12"/>
        <v>hospital</v>
      </c>
      <c r="AD158" s="1">
        <f>IF(I158=0,CONTROL!H$13,IF(I158&lt;=CONTROL!F$12,CONTROL!H$12,IF(I158&lt;=CONTROL!F$11,CONTROL!H$11,IF(I158&lt;=CONTROL!F$10,CONTROL!H$10,CONTROL!H$9))))</f>
        <v>4462</v>
      </c>
      <c r="AE158" s="1">
        <f t="shared" si="13"/>
        <v>3650</v>
      </c>
      <c r="AF158" s="19">
        <f t="shared" si="14"/>
        <v>0.81801882563872708</v>
      </c>
      <c r="AG158" s="19">
        <f t="shared" si="15"/>
        <v>1</v>
      </c>
    </row>
    <row r="159" spans="1:33" x14ac:dyDescent="0.25">
      <c r="A159" s="12" t="s">
        <v>161</v>
      </c>
      <c r="B159" s="13">
        <v>78</v>
      </c>
      <c r="C159" s="13">
        <v>-99</v>
      </c>
      <c r="D159" s="13">
        <v>74</v>
      </c>
      <c r="E159" s="14" t="s">
        <v>162</v>
      </c>
      <c r="F159" s="13">
        <v>49</v>
      </c>
      <c r="G159" s="14" t="s">
        <v>54</v>
      </c>
      <c r="H159" s="14" t="s">
        <v>54</v>
      </c>
      <c r="I159" s="13">
        <v>5</v>
      </c>
      <c r="J159" s="13">
        <v>4805</v>
      </c>
      <c r="K159" s="13">
        <v>1</v>
      </c>
      <c r="L159" s="16"/>
      <c r="M159" s="13">
        <v>1</v>
      </c>
      <c r="N159" s="14" t="s">
        <v>510</v>
      </c>
      <c r="O159" s="14" t="s">
        <v>511</v>
      </c>
      <c r="P159" s="14" t="s">
        <v>159</v>
      </c>
      <c r="Q159" s="14" t="s">
        <v>159</v>
      </c>
      <c r="R159" s="14" t="s">
        <v>159</v>
      </c>
      <c r="S159" s="13">
        <v>1033</v>
      </c>
      <c r="T159" s="13">
        <v>57</v>
      </c>
      <c r="U159" s="13">
        <v>184</v>
      </c>
      <c r="V159" s="13">
        <v>241</v>
      </c>
      <c r="W159" s="13">
        <v>142</v>
      </c>
      <c r="X159" s="13">
        <v>650</v>
      </c>
      <c r="Y159" s="13">
        <v>792</v>
      </c>
      <c r="Z159" s="16"/>
      <c r="AA159" s="13">
        <v>0</v>
      </c>
      <c r="AB159" s="13">
        <v>41</v>
      </c>
      <c r="AC159" s="1" t="str">
        <f t="shared" si="12"/>
        <v>hospital</v>
      </c>
      <c r="AD159" s="1">
        <f>IF(I159=0,CONTROL!H$13,IF(I159&lt;=CONTROL!F$12,CONTROL!H$12,IF(I159&lt;=CONTROL!F$11,CONTROL!H$11,IF(I159&lt;=CONTROL!F$10,CONTROL!H$10,CONTROL!H$9))))</f>
        <v>4462</v>
      </c>
      <c r="AE159" s="1">
        <f t="shared" si="13"/>
        <v>1033</v>
      </c>
      <c r="AF159" s="19">
        <f t="shared" si="14"/>
        <v>0.23151053339309727</v>
      </c>
      <c r="AG159" s="19">
        <f t="shared" si="15"/>
        <v>1</v>
      </c>
    </row>
    <row r="160" spans="1:33" x14ac:dyDescent="0.25">
      <c r="A160" s="12" t="s">
        <v>146</v>
      </c>
      <c r="B160" s="13">
        <v>179</v>
      </c>
      <c r="C160" s="13">
        <v>217</v>
      </c>
      <c r="D160" s="13">
        <v>512</v>
      </c>
      <c r="E160" s="14" t="s">
        <v>147</v>
      </c>
      <c r="F160" s="13">
        <v>49</v>
      </c>
      <c r="G160" s="14" t="s">
        <v>54</v>
      </c>
      <c r="H160" s="14" t="s">
        <v>54</v>
      </c>
      <c r="I160" s="13">
        <v>5</v>
      </c>
      <c r="J160" s="13">
        <v>4805</v>
      </c>
      <c r="K160" s="13">
        <v>0.22</v>
      </c>
      <c r="L160" s="13">
        <v>2</v>
      </c>
      <c r="M160" s="13">
        <v>0</v>
      </c>
      <c r="N160" s="14" t="s">
        <v>933</v>
      </c>
      <c r="O160" s="14" t="s">
        <v>506</v>
      </c>
      <c r="P160" s="14" t="s">
        <v>1011</v>
      </c>
      <c r="Q160" s="14" t="s">
        <v>500</v>
      </c>
      <c r="R160" s="14" t="s">
        <v>936</v>
      </c>
      <c r="S160" s="13">
        <v>1075</v>
      </c>
      <c r="T160" s="13">
        <v>0</v>
      </c>
      <c r="U160" s="13">
        <v>0</v>
      </c>
      <c r="V160" s="13">
        <v>0</v>
      </c>
      <c r="W160" s="13">
        <v>327</v>
      </c>
      <c r="X160" s="13">
        <v>748</v>
      </c>
      <c r="Y160" s="13">
        <v>1075</v>
      </c>
      <c r="Z160" s="13">
        <v>0</v>
      </c>
      <c r="AA160" s="13">
        <v>0</v>
      </c>
      <c r="AB160" s="13">
        <v>41</v>
      </c>
      <c r="AC160" s="1" t="str">
        <f t="shared" si="12"/>
        <v>mobile</v>
      </c>
      <c r="AD160" s="1">
        <f>IF(I160=0,CONTROL!H$13,IF(I160&lt;=CONTROL!F$12,CONTROL!H$12,IF(I160&lt;=CONTROL!F$11,CONTROL!H$11,IF(I160&lt;=CONTROL!F$10,CONTROL!H$10,CONTROL!H$9))))</f>
        <v>4462</v>
      </c>
      <c r="AE160" s="1">
        <f t="shared" si="13"/>
        <v>1075</v>
      </c>
      <c r="AF160" s="19">
        <f t="shared" si="14"/>
        <v>0.24092335275661139</v>
      </c>
      <c r="AG160" s="19">
        <f t="shared" si="15"/>
        <v>0.24092335275661139</v>
      </c>
    </row>
    <row r="161" spans="1:33" x14ac:dyDescent="0.25">
      <c r="A161" s="12" t="s">
        <v>146</v>
      </c>
      <c r="B161" s="13">
        <v>101</v>
      </c>
      <c r="C161" s="13">
        <v>120</v>
      </c>
      <c r="D161" s="13">
        <v>203</v>
      </c>
      <c r="E161" s="14" t="s">
        <v>147</v>
      </c>
      <c r="F161" s="13">
        <v>49</v>
      </c>
      <c r="G161" s="14" t="s">
        <v>54</v>
      </c>
      <c r="H161" s="14" t="s">
        <v>54</v>
      </c>
      <c r="I161" s="13">
        <v>5</v>
      </c>
      <c r="J161" s="13">
        <v>4805</v>
      </c>
      <c r="K161" s="13">
        <v>0.15</v>
      </c>
      <c r="L161" s="13">
        <v>2</v>
      </c>
      <c r="M161" s="13">
        <v>0</v>
      </c>
      <c r="N161" s="14" t="s">
        <v>937</v>
      </c>
      <c r="O161" s="14" t="s">
        <v>518</v>
      </c>
      <c r="P161" s="14" t="s">
        <v>499</v>
      </c>
      <c r="Q161" s="14" t="s">
        <v>500</v>
      </c>
      <c r="R161" s="14" t="s">
        <v>158</v>
      </c>
      <c r="S161" s="13">
        <v>710</v>
      </c>
      <c r="T161" s="13">
        <v>0</v>
      </c>
      <c r="U161" s="13">
        <v>0</v>
      </c>
      <c r="V161" s="13">
        <v>0</v>
      </c>
      <c r="W161" s="13">
        <v>0</v>
      </c>
      <c r="X161" s="13">
        <v>710</v>
      </c>
      <c r="Y161" s="13">
        <v>710</v>
      </c>
      <c r="Z161" s="13">
        <v>0</v>
      </c>
      <c r="AA161" s="13">
        <v>0</v>
      </c>
      <c r="AB161" s="13">
        <v>41</v>
      </c>
      <c r="AC161" s="1" t="str">
        <f t="shared" si="12"/>
        <v>mobile</v>
      </c>
      <c r="AD161" s="1">
        <f>IF(I161=0,CONTROL!H$13,IF(I161&lt;=CONTROL!F$12,CONTROL!H$12,IF(I161&lt;=CONTROL!F$11,CONTROL!H$11,IF(I161&lt;=CONTROL!F$10,CONTROL!H$10,CONTROL!H$9))))</f>
        <v>4462</v>
      </c>
      <c r="AE161" s="1">
        <f t="shared" si="13"/>
        <v>710</v>
      </c>
      <c r="AF161" s="19">
        <f t="shared" si="14"/>
        <v>0.15912147019273867</v>
      </c>
      <c r="AG161" s="19">
        <f t="shared" si="15"/>
        <v>0.15912147019273867</v>
      </c>
    </row>
    <row r="162" spans="1:33" x14ac:dyDescent="0.25">
      <c r="A162" s="12" t="s">
        <v>146</v>
      </c>
      <c r="B162" s="13">
        <v>104</v>
      </c>
      <c r="C162" s="13">
        <v>123</v>
      </c>
      <c r="D162" s="13">
        <v>212</v>
      </c>
      <c r="E162" s="14" t="s">
        <v>147</v>
      </c>
      <c r="F162" s="13">
        <v>49</v>
      </c>
      <c r="G162" s="14" t="s">
        <v>54</v>
      </c>
      <c r="H162" s="14" t="s">
        <v>54</v>
      </c>
      <c r="I162" s="13">
        <v>5</v>
      </c>
      <c r="J162" s="13">
        <v>4805</v>
      </c>
      <c r="K162" s="13">
        <v>0.4</v>
      </c>
      <c r="L162" s="13">
        <v>2</v>
      </c>
      <c r="M162" s="13">
        <v>0</v>
      </c>
      <c r="N162" s="14" t="s">
        <v>900</v>
      </c>
      <c r="O162" s="14" t="s">
        <v>516</v>
      </c>
      <c r="P162" s="14" t="s">
        <v>517</v>
      </c>
      <c r="Q162" s="14" t="s">
        <v>500</v>
      </c>
      <c r="R162" s="14" t="s">
        <v>158</v>
      </c>
      <c r="S162" s="13">
        <v>1922</v>
      </c>
      <c r="T162" s="13">
        <v>0</v>
      </c>
      <c r="U162" s="13">
        <v>0</v>
      </c>
      <c r="V162" s="13">
        <v>0</v>
      </c>
      <c r="W162" s="13">
        <v>734</v>
      </c>
      <c r="X162" s="13">
        <v>1187</v>
      </c>
      <c r="Y162" s="13">
        <v>1922</v>
      </c>
      <c r="Z162" s="13">
        <v>0</v>
      </c>
      <c r="AA162" s="13">
        <v>0</v>
      </c>
      <c r="AB162" s="13">
        <v>41</v>
      </c>
      <c r="AC162" s="1" t="str">
        <f t="shared" si="12"/>
        <v>mobile</v>
      </c>
      <c r="AD162" s="1">
        <f>IF(I162=0,CONTROL!H$13,IF(I162&lt;=CONTROL!F$12,CONTROL!H$12,IF(I162&lt;=CONTROL!F$11,CONTROL!H$11,IF(I162&lt;=CONTROL!F$10,CONTROL!H$10,CONTROL!H$9))))</f>
        <v>4462</v>
      </c>
      <c r="AE162" s="1">
        <f t="shared" si="13"/>
        <v>1921</v>
      </c>
      <c r="AF162" s="19">
        <f t="shared" si="14"/>
        <v>0.43052442850739581</v>
      </c>
      <c r="AG162" s="19">
        <f t="shared" si="15"/>
        <v>0.43052442850739581</v>
      </c>
    </row>
    <row r="163" spans="1:33" x14ac:dyDescent="0.25">
      <c r="A163" s="12" t="s">
        <v>146</v>
      </c>
      <c r="B163" s="13">
        <v>181</v>
      </c>
      <c r="C163" s="13">
        <v>219</v>
      </c>
      <c r="D163" s="13">
        <v>522</v>
      </c>
      <c r="E163" s="14" t="s">
        <v>147</v>
      </c>
      <c r="F163" s="13">
        <v>49</v>
      </c>
      <c r="G163" s="14" t="s">
        <v>54</v>
      </c>
      <c r="H163" s="14" t="s">
        <v>54</v>
      </c>
      <c r="I163" s="13">
        <v>5</v>
      </c>
      <c r="J163" s="13">
        <v>4805</v>
      </c>
      <c r="K163" s="13">
        <v>7.0000000000000007E-2</v>
      </c>
      <c r="L163" s="13">
        <v>2</v>
      </c>
      <c r="M163" s="13">
        <v>0</v>
      </c>
      <c r="N163" s="14" t="s">
        <v>1012</v>
      </c>
      <c r="O163" s="14" t="s">
        <v>508</v>
      </c>
      <c r="P163" s="14" t="s">
        <v>1011</v>
      </c>
      <c r="Q163" s="14" t="s">
        <v>500</v>
      </c>
      <c r="R163" s="14" t="s">
        <v>1013</v>
      </c>
      <c r="S163" s="13">
        <v>353</v>
      </c>
      <c r="T163" s="13">
        <v>0</v>
      </c>
      <c r="U163" s="13">
        <v>0</v>
      </c>
      <c r="V163" s="13">
        <v>0</v>
      </c>
      <c r="W163" s="13">
        <v>116</v>
      </c>
      <c r="X163" s="13">
        <v>237</v>
      </c>
      <c r="Y163" s="13">
        <v>353</v>
      </c>
      <c r="Z163" s="13">
        <v>0</v>
      </c>
      <c r="AA163" s="13">
        <v>0</v>
      </c>
      <c r="AB163" s="13">
        <v>41</v>
      </c>
      <c r="AC163" s="1" t="str">
        <f t="shared" si="12"/>
        <v>mobile</v>
      </c>
      <c r="AD163" s="1">
        <f>IF(I163=0,CONTROL!H$13,IF(I163&lt;=CONTROL!F$12,CONTROL!H$12,IF(I163&lt;=CONTROL!F$11,CONTROL!H$11,IF(I163&lt;=CONTROL!F$10,CONTROL!H$10,CONTROL!H$9))))</f>
        <v>4462</v>
      </c>
      <c r="AE163" s="1">
        <f t="shared" si="13"/>
        <v>353</v>
      </c>
      <c r="AF163" s="19">
        <f t="shared" si="14"/>
        <v>7.9112505602868671E-2</v>
      </c>
      <c r="AG163" s="19">
        <f t="shared" si="15"/>
        <v>7.9112505602868671E-2</v>
      </c>
    </row>
    <row r="164" spans="1:33" x14ac:dyDescent="0.25">
      <c r="A164" s="12" t="s">
        <v>146</v>
      </c>
      <c r="B164" s="13">
        <v>42</v>
      </c>
      <c r="C164" s="13">
        <v>59</v>
      </c>
      <c r="D164" s="13">
        <v>95</v>
      </c>
      <c r="E164" s="14" t="s">
        <v>147</v>
      </c>
      <c r="F164" s="13">
        <v>49</v>
      </c>
      <c r="G164" s="14" t="s">
        <v>54</v>
      </c>
      <c r="H164" s="14" t="s">
        <v>54</v>
      </c>
      <c r="I164" s="13">
        <v>5</v>
      </c>
      <c r="J164" s="13">
        <v>4805</v>
      </c>
      <c r="K164" s="13">
        <v>1</v>
      </c>
      <c r="L164" s="13">
        <v>1</v>
      </c>
      <c r="M164" s="13">
        <v>1</v>
      </c>
      <c r="N164" s="14" t="s">
        <v>1014</v>
      </c>
      <c r="O164" s="14" t="s">
        <v>1015</v>
      </c>
      <c r="P164" s="14" t="s">
        <v>1016</v>
      </c>
      <c r="Q164" s="14" t="s">
        <v>504</v>
      </c>
      <c r="R164" s="14" t="s">
        <v>155</v>
      </c>
      <c r="S164" s="13">
        <v>3297</v>
      </c>
      <c r="T164" s="13">
        <v>0</v>
      </c>
      <c r="U164" s="13">
        <v>0</v>
      </c>
      <c r="V164" s="13">
        <v>0</v>
      </c>
      <c r="W164" s="13">
        <v>1094</v>
      </c>
      <c r="X164" s="13">
        <v>2203</v>
      </c>
      <c r="Y164" s="13">
        <v>3297</v>
      </c>
      <c r="Z164" s="13">
        <v>0</v>
      </c>
      <c r="AA164" s="13">
        <v>0</v>
      </c>
      <c r="AB164" s="13">
        <v>41</v>
      </c>
      <c r="AC164" s="1" t="str">
        <f t="shared" si="12"/>
        <v>freestand</v>
      </c>
      <c r="AD164" s="1">
        <f>IF(I164=0,CONTROL!H$13,IF(I164&lt;=CONTROL!F$12,CONTROL!H$12,IF(I164&lt;=CONTROL!F$11,CONTROL!H$11,IF(I164&lt;=CONTROL!F$10,CONTROL!H$10,CONTROL!H$9))))</f>
        <v>4462</v>
      </c>
      <c r="AE164" s="1">
        <f t="shared" si="13"/>
        <v>3297</v>
      </c>
      <c r="AF164" s="19">
        <f t="shared" si="14"/>
        <v>0.73890632003585832</v>
      </c>
      <c r="AG164" s="19">
        <f t="shared" si="15"/>
        <v>1</v>
      </c>
    </row>
    <row r="165" spans="1:33" x14ac:dyDescent="0.25">
      <c r="A165" s="12" t="s">
        <v>146</v>
      </c>
      <c r="B165" s="13">
        <v>106</v>
      </c>
      <c r="C165" s="13">
        <v>125</v>
      </c>
      <c r="D165" s="13">
        <v>216</v>
      </c>
      <c r="E165" s="14" t="s">
        <v>147</v>
      </c>
      <c r="F165" s="13">
        <v>49</v>
      </c>
      <c r="G165" s="14" t="s">
        <v>54</v>
      </c>
      <c r="H165" s="14" t="s">
        <v>54</v>
      </c>
      <c r="I165" s="13">
        <v>5</v>
      </c>
      <c r="J165" s="13">
        <v>4805</v>
      </c>
      <c r="K165" s="13">
        <v>0.05</v>
      </c>
      <c r="L165" s="13">
        <v>2</v>
      </c>
      <c r="M165" s="13">
        <v>0</v>
      </c>
      <c r="N165" s="14" t="s">
        <v>900</v>
      </c>
      <c r="O165" s="14" t="s">
        <v>518</v>
      </c>
      <c r="P165" s="14" t="s">
        <v>499</v>
      </c>
      <c r="Q165" s="14" t="s">
        <v>500</v>
      </c>
      <c r="R165" s="14" t="s">
        <v>155</v>
      </c>
      <c r="S165" s="13">
        <v>221</v>
      </c>
      <c r="T165" s="13">
        <v>0</v>
      </c>
      <c r="U165" s="13">
        <v>0</v>
      </c>
      <c r="V165" s="13">
        <v>0</v>
      </c>
      <c r="W165" s="13">
        <v>0</v>
      </c>
      <c r="X165" s="13">
        <v>221</v>
      </c>
      <c r="Y165" s="13">
        <v>221</v>
      </c>
      <c r="Z165" s="13">
        <v>0</v>
      </c>
      <c r="AA165" s="13">
        <v>0</v>
      </c>
      <c r="AB165" s="13">
        <v>41</v>
      </c>
      <c r="AC165" s="1" t="str">
        <f t="shared" si="12"/>
        <v>mobile</v>
      </c>
      <c r="AD165" s="1">
        <f>IF(I165=0,CONTROL!H$13,IF(I165&lt;=CONTROL!F$12,CONTROL!H$12,IF(I165&lt;=CONTROL!F$11,CONTROL!H$11,IF(I165&lt;=CONTROL!F$10,CONTROL!H$10,CONTROL!H$9))))</f>
        <v>4462</v>
      </c>
      <c r="AE165" s="1">
        <f t="shared" si="13"/>
        <v>221</v>
      </c>
      <c r="AF165" s="19">
        <f t="shared" si="14"/>
        <v>4.9529359031824295E-2</v>
      </c>
      <c r="AG165" s="19">
        <f t="shared" si="15"/>
        <v>4.9529359031824295E-2</v>
      </c>
    </row>
    <row r="166" spans="1:33" x14ac:dyDescent="0.25">
      <c r="A166" s="12" t="s">
        <v>161</v>
      </c>
      <c r="B166" s="13">
        <v>125</v>
      </c>
      <c r="C166" s="13">
        <v>-99</v>
      </c>
      <c r="D166" s="13">
        <v>129</v>
      </c>
      <c r="E166" s="14" t="s">
        <v>162</v>
      </c>
      <c r="F166" s="13">
        <v>50</v>
      </c>
      <c r="G166" s="14" t="s">
        <v>55</v>
      </c>
      <c r="H166" s="14" t="s">
        <v>55</v>
      </c>
      <c r="I166" s="13">
        <v>2</v>
      </c>
      <c r="J166" s="13">
        <v>4118</v>
      </c>
      <c r="K166" s="13">
        <v>2</v>
      </c>
      <c r="L166" s="16"/>
      <c r="M166" s="13">
        <v>2</v>
      </c>
      <c r="N166" s="14" t="s">
        <v>519</v>
      </c>
      <c r="O166" s="14" t="s">
        <v>520</v>
      </c>
      <c r="P166" s="14" t="s">
        <v>159</v>
      </c>
      <c r="Q166" s="14" t="s">
        <v>159</v>
      </c>
      <c r="R166" s="14" t="s">
        <v>159</v>
      </c>
      <c r="S166" s="13">
        <v>2848</v>
      </c>
      <c r="T166" s="13">
        <v>137</v>
      </c>
      <c r="U166" s="13">
        <v>212</v>
      </c>
      <c r="V166" s="13">
        <v>349</v>
      </c>
      <c r="W166" s="13">
        <v>593</v>
      </c>
      <c r="X166" s="13">
        <v>1906</v>
      </c>
      <c r="Y166" s="13">
        <v>2499</v>
      </c>
      <c r="Z166" s="16"/>
      <c r="AA166" s="13">
        <v>0</v>
      </c>
      <c r="AB166" s="13">
        <v>42</v>
      </c>
      <c r="AC166" s="1" t="str">
        <f t="shared" si="12"/>
        <v>hospital</v>
      </c>
      <c r="AD166" s="1">
        <f>IF(I166=0,CONTROL!H$13,IF(I166&lt;=CONTROL!F$12,CONTROL!H$12,IF(I166&lt;=CONTROL!F$11,CONTROL!H$11,IF(I166&lt;=CONTROL!F$10,CONTROL!H$10,CONTROL!H$9))))</f>
        <v>4118</v>
      </c>
      <c r="AE166" s="1">
        <f t="shared" si="13"/>
        <v>2848</v>
      </c>
      <c r="AF166" s="19">
        <f t="shared" si="14"/>
        <v>0.69159786304031079</v>
      </c>
      <c r="AG166" s="19">
        <f t="shared" si="15"/>
        <v>2</v>
      </c>
    </row>
    <row r="167" spans="1:33" x14ac:dyDescent="0.25">
      <c r="A167" s="12" t="s">
        <v>146</v>
      </c>
      <c r="B167" s="13">
        <v>77</v>
      </c>
      <c r="C167" s="13">
        <v>94</v>
      </c>
      <c r="D167" s="13">
        <v>140</v>
      </c>
      <c r="E167" s="14" t="s">
        <v>147</v>
      </c>
      <c r="F167" s="13">
        <v>51</v>
      </c>
      <c r="G167" s="14" t="s">
        <v>56</v>
      </c>
      <c r="H167" s="14" t="s">
        <v>56</v>
      </c>
      <c r="I167" s="13">
        <v>2</v>
      </c>
      <c r="J167" s="13">
        <v>4118</v>
      </c>
      <c r="K167" s="13">
        <v>0.87</v>
      </c>
      <c r="L167" s="13">
        <v>2</v>
      </c>
      <c r="M167" s="13">
        <v>0</v>
      </c>
      <c r="N167" s="14" t="s">
        <v>1017</v>
      </c>
      <c r="O167" s="14" t="s">
        <v>1018</v>
      </c>
      <c r="P167" s="14" t="s">
        <v>528</v>
      </c>
      <c r="Q167" s="14" t="s">
        <v>529</v>
      </c>
      <c r="R167" s="14" t="s">
        <v>530</v>
      </c>
      <c r="S167" s="13">
        <v>3564</v>
      </c>
      <c r="T167" s="13">
        <v>0</v>
      </c>
      <c r="U167" s="13">
        <v>0</v>
      </c>
      <c r="V167" s="13">
        <v>0</v>
      </c>
      <c r="W167" s="13">
        <v>777</v>
      </c>
      <c r="X167" s="13">
        <v>2787</v>
      </c>
      <c r="Y167" s="13">
        <v>3564</v>
      </c>
      <c r="Z167" s="13">
        <v>0</v>
      </c>
      <c r="AA167" s="13">
        <v>0</v>
      </c>
      <c r="AB167" s="13">
        <v>43</v>
      </c>
      <c r="AC167" s="1" t="str">
        <f t="shared" si="12"/>
        <v>mobile</v>
      </c>
      <c r="AD167" s="1">
        <f>IF(I167=0,CONTROL!H$13,IF(I167&lt;=CONTROL!F$12,CONTROL!H$12,IF(I167&lt;=CONTROL!F$11,CONTROL!H$11,IF(I167&lt;=CONTROL!F$10,CONTROL!H$10,CONTROL!H$9))))</f>
        <v>4118</v>
      </c>
      <c r="AE167" s="1">
        <f t="shared" si="13"/>
        <v>3564</v>
      </c>
      <c r="AF167" s="19">
        <f t="shared" si="14"/>
        <v>0.86546867411364736</v>
      </c>
      <c r="AG167" s="19">
        <f t="shared" si="15"/>
        <v>0.86546867411364736</v>
      </c>
    </row>
    <row r="168" spans="1:33" x14ac:dyDescent="0.25">
      <c r="A168" s="12" t="s">
        <v>146</v>
      </c>
      <c r="B168" s="13">
        <v>90</v>
      </c>
      <c r="C168" s="13">
        <v>108</v>
      </c>
      <c r="D168" s="13">
        <v>166</v>
      </c>
      <c r="E168" s="14" t="s">
        <v>147</v>
      </c>
      <c r="F168" s="13">
        <v>51</v>
      </c>
      <c r="G168" s="14" t="s">
        <v>56</v>
      </c>
      <c r="H168" s="14" t="s">
        <v>56</v>
      </c>
      <c r="I168" s="13">
        <v>2</v>
      </c>
      <c r="J168" s="13">
        <v>4118</v>
      </c>
      <c r="K168" s="13">
        <v>0.18</v>
      </c>
      <c r="L168" s="13">
        <v>2</v>
      </c>
      <c r="M168" s="13">
        <v>0</v>
      </c>
      <c r="N168" s="14" t="s">
        <v>905</v>
      </c>
      <c r="O168" s="14" t="s">
        <v>149</v>
      </c>
      <c r="P168" s="14" t="s">
        <v>523</v>
      </c>
      <c r="Q168" s="14" t="s">
        <v>524</v>
      </c>
      <c r="R168" s="14" t="s">
        <v>149</v>
      </c>
      <c r="S168" s="13">
        <v>743</v>
      </c>
      <c r="T168" s="13">
        <v>0</v>
      </c>
      <c r="U168" s="13">
        <v>0</v>
      </c>
      <c r="V168" s="13">
        <v>0</v>
      </c>
      <c r="W168" s="13">
        <v>72</v>
      </c>
      <c r="X168" s="13">
        <v>671</v>
      </c>
      <c r="Y168" s="13">
        <v>743</v>
      </c>
      <c r="Z168" s="13">
        <v>0</v>
      </c>
      <c r="AA168" s="13">
        <v>0</v>
      </c>
      <c r="AB168" s="13">
        <v>43</v>
      </c>
      <c r="AC168" s="1" t="str">
        <f t="shared" si="12"/>
        <v>mobile</v>
      </c>
      <c r="AD168" s="1">
        <f>IF(I168=0,CONTROL!H$13,IF(I168&lt;=CONTROL!F$12,CONTROL!H$12,IF(I168&lt;=CONTROL!F$11,CONTROL!H$11,IF(I168&lt;=CONTROL!F$10,CONTROL!H$10,CONTROL!H$9))))</f>
        <v>4118</v>
      </c>
      <c r="AE168" s="1">
        <f t="shared" si="13"/>
        <v>743</v>
      </c>
      <c r="AF168" s="19">
        <f t="shared" si="14"/>
        <v>0.18042739193783389</v>
      </c>
      <c r="AG168" s="19">
        <f t="shared" si="15"/>
        <v>0.18042739193783389</v>
      </c>
    </row>
    <row r="169" spans="1:33" x14ac:dyDescent="0.25">
      <c r="A169" s="12" t="s">
        <v>161</v>
      </c>
      <c r="B169" s="13">
        <v>88</v>
      </c>
      <c r="C169" s="13">
        <v>-99</v>
      </c>
      <c r="D169" s="13">
        <v>189</v>
      </c>
      <c r="E169" s="14" t="s">
        <v>162</v>
      </c>
      <c r="F169" s="13">
        <v>51</v>
      </c>
      <c r="G169" s="14" t="s">
        <v>56</v>
      </c>
      <c r="H169" s="14" t="s">
        <v>56</v>
      </c>
      <c r="I169" s="13">
        <v>2</v>
      </c>
      <c r="J169" s="13">
        <v>4118</v>
      </c>
      <c r="K169" s="13">
        <v>1</v>
      </c>
      <c r="L169" s="16"/>
      <c r="M169" s="13">
        <v>1</v>
      </c>
      <c r="N169" s="14" t="s">
        <v>521</v>
      </c>
      <c r="O169" s="14" t="s">
        <v>522</v>
      </c>
      <c r="P169" s="14" t="s">
        <v>159</v>
      </c>
      <c r="Q169" s="14" t="s">
        <v>159</v>
      </c>
      <c r="R169" s="14" t="s">
        <v>159</v>
      </c>
      <c r="S169" s="13">
        <v>1898</v>
      </c>
      <c r="T169" s="13">
        <v>110</v>
      </c>
      <c r="U169" s="13">
        <v>217</v>
      </c>
      <c r="V169" s="13">
        <v>327</v>
      </c>
      <c r="W169" s="13">
        <v>622</v>
      </c>
      <c r="X169" s="13">
        <v>949</v>
      </c>
      <c r="Y169" s="13">
        <v>1571</v>
      </c>
      <c r="Z169" s="16"/>
      <c r="AA169" s="13">
        <v>0</v>
      </c>
      <c r="AB169" s="13">
        <v>43</v>
      </c>
      <c r="AC169" s="1" t="str">
        <f t="shared" si="12"/>
        <v>hospital</v>
      </c>
      <c r="AD169" s="1">
        <f>IF(I169=0,CONTROL!H$13,IF(I169&lt;=CONTROL!F$12,CONTROL!H$12,IF(I169&lt;=CONTROL!F$11,CONTROL!H$11,IF(I169&lt;=CONTROL!F$10,CONTROL!H$10,CONTROL!H$9))))</f>
        <v>4118</v>
      </c>
      <c r="AE169" s="1">
        <f t="shared" si="13"/>
        <v>1898</v>
      </c>
      <c r="AF169" s="19">
        <f t="shared" si="14"/>
        <v>0.46090335114133074</v>
      </c>
      <c r="AG169" s="19">
        <f t="shared" si="15"/>
        <v>1</v>
      </c>
    </row>
    <row r="170" spans="1:33" x14ac:dyDescent="0.25">
      <c r="A170" s="12" t="s">
        <v>161</v>
      </c>
      <c r="B170" s="13">
        <v>88</v>
      </c>
      <c r="C170" s="13">
        <v>-99</v>
      </c>
      <c r="D170" s="13">
        <v>188</v>
      </c>
      <c r="E170" s="14" t="s">
        <v>162</v>
      </c>
      <c r="F170" s="13">
        <v>51</v>
      </c>
      <c r="G170" s="14" t="s">
        <v>56</v>
      </c>
      <c r="H170" s="14" t="s">
        <v>56</v>
      </c>
      <c r="I170" s="13">
        <v>2</v>
      </c>
      <c r="J170" s="13">
        <v>4118</v>
      </c>
      <c r="K170" s="13">
        <v>1</v>
      </c>
      <c r="L170" s="16"/>
      <c r="M170" s="13">
        <v>1</v>
      </c>
      <c r="N170" s="14" t="s">
        <v>159</v>
      </c>
      <c r="O170" s="14" t="s">
        <v>525</v>
      </c>
      <c r="P170" s="14" t="s">
        <v>159</v>
      </c>
      <c r="Q170" s="14" t="s">
        <v>159</v>
      </c>
      <c r="R170" s="14" t="s">
        <v>159</v>
      </c>
      <c r="S170" s="13">
        <v>2892</v>
      </c>
      <c r="T170" s="13">
        <v>241</v>
      </c>
      <c r="U170" s="13">
        <v>420</v>
      </c>
      <c r="V170" s="13">
        <v>661</v>
      </c>
      <c r="W170" s="13">
        <v>863</v>
      </c>
      <c r="X170" s="13">
        <v>1368</v>
      </c>
      <c r="Y170" s="13">
        <v>2231</v>
      </c>
      <c r="Z170" s="16"/>
      <c r="AA170" s="13">
        <v>0</v>
      </c>
      <c r="AB170" s="13">
        <v>43</v>
      </c>
      <c r="AC170" s="1" t="str">
        <f t="shared" si="12"/>
        <v>hospital</v>
      </c>
      <c r="AD170" s="1">
        <f>IF(I170=0,CONTROL!H$13,IF(I170&lt;=CONTROL!F$12,CONTROL!H$12,IF(I170&lt;=CONTROL!F$11,CONTROL!H$11,IF(I170&lt;=CONTROL!F$10,CONTROL!H$10,CONTROL!H$9))))</f>
        <v>4118</v>
      </c>
      <c r="AE170" s="1">
        <f t="shared" si="13"/>
        <v>2892</v>
      </c>
      <c r="AF170" s="19">
        <f t="shared" si="14"/>
        <v>0.70228266148615837</v>
      </c>
      <c r="AG170" s="19">
        <f t="shared" si="15"/>
        <v>1</v>
      </c>
    </row>
    <row r="171" spans="1:33" x14ac:dyDescent="0.25">
      <c r="A171" s="12" t="s">
        <v>146</v>
      </c>
      <c r="B171" s="13">
        <v>156</v>
      </c>
      <c r="C171" s="13">
        <v>190</v>
      </c>
      <c r="D171" s="13">
        <v>520</v>
      </c>
      <c r="E171" s="14" t="s">
        <v>147</v>
      </c>
      <c r="F171" s="13">
        <v>53</v>
      </c>
      <c r="G171" s="14" t="s">
        <v>58</v>
      </c>
      <c r="H171" s="14" t="s">
        <v>58</v>
      </c>
      <c r="I171" s="13">
        <v>1</v>
      </c>
      <c r="J171" s="13">
        <v>3775</v>
      </c>
      <c r="K171" s="13">
        <v>0.02</v>
      </c>
      <c r="L171" s="13">
        <v>2</v>
      </c>
      <c r="M171" s="13">
        <v>0</v>
      </c>
      <c r="N171" s="14" t="s">
        <v>1006</v>
      </c>
      <c r="O171" s="14" t="s">
        <v>1019</v>
      </c>
      <c r="P171" s="14" t="s">
        <v>1020</v>
      </c>
      <c r="Q171" s="14" t="s">
        <v>1021</v>
      </c>
      <c r="R171" s="14" t="s">
        <v>492</v>
      </c>
      <c r="S171" s="13">
        <v>91</v>
      </c>
      <c r="T171" s="13">
        <v>0</v>
      </c>
      <c r="U171" s="13">
        <v>0</v>
      </c>
      <c r="V171" s="13">
        <v>0</v>
      </c>
      <c r="W171" s="13">
        <v>21</v>
      </c>
      <c r="X171" s="13">
        <v>71</v>
      </c>
      <c r="Y171" s="13">
        <v>91</v>
      </c>
      <c r="Z171" s="13">
        <v>0</v>
      </c>
      <c r="AA171" s="13">
        <v>0</v>
      </c>
      <c r="AB171" s="13">
        <v>44</v>
      </c>
      <c r="AC171" s="1" t="str">
        <f t="shared" si="12"/>
        <v>mobile</v>
      </c>
      <c r="AD171" s="1">
        <f>IF(I171=0,CONTROL!H$13,IF(I171&lt;=CONTROL!F$12,CONTROL!H$12,IF(I171&lt;=CONTROL!F$11,CONTROL!H$11,IF(I171&lt;=CONTROL!F$10,CONTROL!H$10,CONTROL!H$9))))</f>
        <v>3775</v>
      </c>
      <c r="AE171" s="1">
        <f t="shared" si="13"/>
        <v>92</v>
      </c>
      <c r="AF171" s="19">
        <f t="shared" si="14"/>
        <v>2.4370860927152318E-2</v>
      </c>
      <c r="AG171" s="19">
        <f t="shared" si="15"/>
        <v>2.4370860927152318E-2</v>
      </c>
    </row>
    <row r="172" spans="1:33" x14ac:dyDescent="0.25">
      <c r="A172" s="12" t="s">
        <v>161</v>
      </c>
      <c r="B172" s="13">
        <v>74</v>
      </c>
      <c r="C172" s="13">
        <v>-99</v>
      </c>
      <c r="D172" s="13">
        <v>71</v>
      </c>
      <c r="E172" s="14" t="s">
        <v>162</v>
      </c>
      <c r="F172" s="13">
        <v>53</v>
      </c>
      <c r="G172" s="14" t="s">
        <v>58</v>
      </c>
      <c r="H172" s="14" t="s">
        <v>58</v>
      </c>
      <c r="I172" s="13">
        <v>1</v>
      </c>
      <c r="J172" s="13">
        <v>3775</v>
      </c>
      <c r="K172" s="13">
        <v>1</v>
      </c>
      <c r="L172" s="16"/>
      <c r="M172" s="13">
        <v>1</v>
      </c>
      <c r="N172" s="14" t="s">
        <v>531</v>
      </c>
      <c r="O172" s="14" t="s">
        <v>532</v>
      </c>
      <c r="P172" s="14" t="s">
        <v>159</v>
      </c>
      <c r="Q172" s="14" t="s">
        <v>159</v>
      </c>
      <c r="R172" s="14" t="s">
        <v>159</v>
      </c>
      <c r="S172" s="13">
        <v>1628</v>
      </c>
      <c r="T172" s="13">
        <v>111</v>
      </c>
      <c r="U172" s="13">
        <v>239</v>
      </c>
      <c r="V172" s="13">
        <v>350</v>
      </c>
      <c r="W172" s="13">
        <v>417</v>
      </c>
      <c r="X172" s="13">
        <v>861</v>
      </c>
      <c r="Y172" s="13">
        <v>1278</v>
      </c>
      <c r="Z172" s="16"/>
      <c r="AA172" s="13">
        <v>0</v>
      </c>
      <c r="AB172" s="13">
        <v>44</v>
      </c>
      <c r="AC172" s="1" t="str">
        <f t="shared" si="12"/>
        <v>hospital</v>
      </c>
      <c r="AD172" s="1">
        <f>IF(I172=0,CONTROL!H$13,IF(I172&lt;=CONTROL!F$12,CONTROL!H$12,IF(I172&lt;=CONTROL!F$11,CONTROL!H$11,IF(I172&lt;=CONTROL!F$10,CONTROL!H$10,CONTROL!H$9))))</f>
        <v>3775</v>
      </c>
      <c r="AE172" s="1">
        <f t="shared" si="13"/>
        <v>1628</v>
      </c>
      <c r="AF172" s="19">
        <f t="shared" si="14"/>
        <v>0.43125827814569534</v>
      </c>
      <c r="AG172" s="19">
        <f t="shared" si="15"/>
        <v>1</v>
      </c>
    </row>
    <row r="173" spans="1:33" x14ac:dyDescent="0.25">
      <c r="A173" s="12" t="s">
        <v>161</v>
      </c>
      <c r="B173" s="13">
        <v>38</v>
      </c>
      <c r="C173" s="13">
        <v>-99</v>
      </c>
      <c r="D173" s="13">
        <v>36</v>
      </c>
      <c r="E173" s="14" t="s">
        <v>162</v>
      </c>
      <c r="F173" s="13">
        <v>54</v>
      </c>
      <c r="G173" s="14" t="s">
        <v>59</v>
      </c>
      <c r="H173" s="14" t="s">
        <v>59</v>
      </c>
      <c r="I173" s="13">
        <v>1</v>
      </c>
      <c r="J173" s="13">
        <v>3775</v>
      </c>
      <c r="K173" s="13">
        <v>1</v>
      </c>
      <c r="L173" s="16"/>
      <c r="M173" s="13">
        <v>1</v>
      </c>
      <c r="N173" s="14" t="s">
        <v>159</v>
      </c>
      <c r="O173" s="14" t="s">
        <v>533</v>
      </c>
      <c r="P173" s="14" t="s">
        <v>159</v>
      </c>
      <c r="Q173" s="14" t="s">
        <v>159</v>
      </c>
      <c r="R173" s="14" t="s">
        <v>159</v>
      </c>
      <c r="S173" s="13">
        <v>2670</v>
      </c>
      <c r="T173" s="13">
        <v>359</v>
      </c>
      <c r="U173" s="13">
        <v>334</v>
      </c>
      <c r="V173" s="13">
        <v>693</v>
      </c>
      <c r="W173" s="13">
        <v>791</v>
      </c>
      <c r="X173" s="13">
        <v>1186</v>
      </c>
      <c r="Y173" s="13">
        <v>1977</v>
      </c>
      <c r="Z173" s="16"/>
      <c r="AA173" s="13">
        <v>0</v>
      </c>
      <c r="AB173" s="13">
        <v>45</v>
      </c>
      <c r="AC173" s="1" t="str">
        <f t="shared" si="12"/>
        <v>hospital</v>
      </c>
      <c r="AD173" s="1">
        <f>IF(I173=0,CONTROL!H$13,IF(I173&lt;=CONTROL!F$12,CONTROL!H$12,IF(I173&lt;=CONTROL!F$11,CONTROL!H$11,IF(I173&lt;=CONTROL!F$10,CONTROL!H$10,CONTROL!H$9))))</f>
        <v>3775</v>
      </c>
      <c r="AE173" s="1">
        <f t="shared" si="13"/>
        <v>2670</v>
      </c>
      <c r="AF173" s="19">
        <f t="shared" si="14"/>
        <v>0.70728476821192054</v>
      </c>
      <c r="AG173" s="19">
        <f t="shared" si="15"/>
        <v>1</v>
      </c>
    </row>
    <row r="174" spans="1:33" x14ac:dyDescent="0.25">
      <c r="A174" s="12" t="s">
        <v>161</v>
      </c>
      <c r="B174" s="13">
        <v>68</v>
      </c>
      <c r="C174" s="13">
        <v>-99</v>
      </c>
      <c r="D174" s="13">
        <v>64</v>
      </c>
      <c r="E174" s="14" t="s">
        <v>162</v>
      </c>
      <c r="F174" s="13">
        <v>55</v>
      </c>
      <c r="G174" s="14" t="s">
        <v>60</v>
      </c>
      <c r="H174" s="14" t="s">
        <v>60</v>
      </c>
      <c r="I174" s="13">
        <v>3</v>
      </c>
      <c r="J174" s="13">
        <v>4462</v>
      </c>
      <c r="K174" s="13">
        <v>2</v>
      </c>
      <c r="L174" s="16"/>
      <c r="M174" s="13">
        <v>2</v>
      </c>
      <c r="N174" s="14" t="s">
        <v>534</v>
      </c>
      <c r="O174" s="14" t="s">
        <v>535</v>
      </c>
      <c r="P174" s="14" t="s">
        <v>159</v>
      </c>
      <c r="Q174" s="14" t="s">
        <v>159</v>
      </c>
      <c r="R174" s="14" t="s">
        <v>159</v>
      </c>
      <c r="S174" s="13">
        <v>4788</v>
      </c>
      <c r="T174" s="13">
        <v>301</v>
      </c>
      <c r="U174" s="13">
        <v>915</v>
      </c>
      <c r="V174" s="13">
        <v>1216</v>
      </c>
      <c r="W174" s="13">
        <v>1227</v>
      </c>
      <c r="X174" s="13">
        <v>2345</v>
      </c>
      <c r="Y174" s="13">
        <v>3572</v>
      </c>
      <c r="Z174" s="16"/>
      <c r="AA174" s="13">
        <v>0</v>
      </c>
      <c r="AB174" s="13">
        <v>46</v>
      </c>
      <c r="AC174" s="1" t="str">
        <f t="shared" si="12"/>
        <v>hospital</v>
      </c>
      <c r="AD174" s="1">
        <f>IF(I174=0,CONTROL!H$13,IF(I174&lt;=CONTROL!F$12,CONTROL!H$12,IF(I174&lt;=CONTROL!F$11,CONTROL!H$11,IF(I174&lt;=CONTROL!F$10,CONTROL!H$10,CONTROL!H$9))))</f>
        <v>4462</v>
      </c>
      <c r="AE174" s="1">
        <f t="shared" si="13"/>
        <v>4788</v>
      </c>
      <c r="AF174" s="19">
        <f t="shared" si="14"/>
        <v>1</v>
      </c>
      <c r="AG174" s="19">
        <f t="shared" si="15"/>
        <v>2</v>
      </c>
    </row>
    <row r="175" spans="1:33" x14ac:dyDescent="0.25">
      <c r="A175" s="12" t="s">
        <v>146</v>
      </c>
      <c r="B175" s="13">
        <v>184</v>
      </c>
      <c r="C175" s="13">
        <v>222</v>
      </c>
      <c r="D175" s="13">
        <v>528</v>
      </c>
      <c r="E175" s="14" t="s">
        <v>147</v>
      </c>
      <c r="F175" s="13">
        <v>55</v>
      </c>
      <c r="G175" s="14" t="s">
        <v>60</v>
      </c>
      <c r="H175" s="14" t="s">
        <v>60</v>
      </c>
      <c r="I175" s="13">
        <v>3</v>
      </c>
      <c r="J175" s="13">
        <v>4462</v>
      </c>
      <c r="K175" s="13">
        <v>1</v>
      </c>
      <c r="L175" s="13">
        <v>0</v>
      </c>
      <c r="M175" s="13">
        <v>1</v>
      </c>
      <c r="N175" s="14" t="s">
        <v>1022</v>
      </c>
      <c r="O175" s="14" t="s">
        <v>1023</v>
      </c>
      <c r="P175" s="14" t="s">
        <v>159</v>
      </c>
      <c r="Q175" s="14" t="s">
        <v>159</v>
      </c>
      <c r="R175" s="14" t="s">
        <v>175</v>
      </c>
      <c r="S175" s="13">
        <v>0</v>
      </c>
      <c r="T175" s="13">
        <v>0</v>
      </c>
      <c r="U175" s="13">
        <v>0</v>
      </c>
      <c r="V175" s="13">
        <v>0</v>
      </c>
      <c r="W175" s="13">
        <v>0</v>
      </c>
      <c r="X175" s="13">
        <v>0</v>
      </c>
      <c r="Y175" s="13">
        <v>0</v>
      </c>
      <c r="Z175" s="13">
        <v>1</v>
      </c>
      <c r="AA175" s="13">
        <v>0</v>
      </c>
      <c r="AB175" s="13">
        <v>46</v>
      </c>
      <c r="AC175" s="1" t="str">
        <f t="shared" si="12"/>
        <v>hospital</v>
      </c>
      <c r="AD175" s="1">
        <f>IF(I175=0,CONTROL!H$13,IF(I175&lt;=CONTROL!F$12,CONTROL!H$12,IF(I175&lt;=CONTROL!F$11,CONTROL!H$11,IF(I175&lt;=CONTROL!F$10,CONTROL!H$10,CONTROL!H$9))))</f>
        <v>4462</v>
      </c>
      <c r="AE175" s="1">
        <f t="shared" si="13"/>
        <v>0</v>
      </c>
      <c r="AF175" s="19">
        <f t="shared" si="14"/>
        <v>0</v>
      </c>
      <c r="AG175" s="19">
        <f t="shared" si="15"/>
        <v>1</v>
      </c>
    </row>
    <row r="176" spans="1:33" x14ac:dyDescent="0.25">
      <c r="A176" s="12" t="s">
        <v>146</v>
      </c>
      <c r="B176" s="13">
        <v>110</v>
      </c>
      <c r="C176" s="13">
        <v>129</v>
      </c>
      <c r="D176" s="13">
        <v>462</v>
      </c>
      <c r="E176" s="14" t="s">
        <v>147</v>
      </c>
      <c r="F176" s="13">
        <v>56</v>
      </c>
      <c r="G176" s="14" t="s">
        <v>61</v>
      </c>
      <c r="H176" s="14" t="s">
        <v>61</v>
      </c>
      <c r="I176" s="13">
        <v>2</v>
      </c>
      <c r="J176" s="13">
        <v>4118</v>
      </c>
      <c r="K176" s="13">
        <v>0.02</v>
      </c>
      <c r="L176" s="13">
        <v>2</v>
      </c>
      <c r="M176" s="13">
        <v>0</v>
      </c>
      <c r="N176" s="14" t="s">
        <v>900</v>
      </c>
      <c r="O176" s="14" t="s">
        <v>1024</v>
      </c>
      <c r="P176" s="14" t="s">
        <v>539</v>
      </c>
      <c r="Q176" s="14" t="s">
        <v>40</v>
      </c>
      <c r="R176" s="14" t="s">
        <v>158</v>
      </c>
      <c r="S176" s="13">
        <v>65</v>
      </c>
      <c r="T176" s="13">
        <v>0</v>
      </c>
      <c r="U176" s="13">
        <v>0</v>
      </c>
      <c r="V176" s="13">
        <v>0</v>
      </c>
      <c r="W176" s="13">
        <v>0</v>
      </c>
      <c r="X176" s="13">
        <v>65</v>
      </c>
      <c r="Y176" s="13">
        <v>65</v>
      </c>
      <c r="Z176" s="13">
        <v>0</v>
      </c>
      <c r="AA176" s="13">
        <v>0</v>
      </c>
      <c r="AB176" s="13">
        <v>47</v>
      </c>
      <c r="AC176" s="1" t="str">
        <f t="shared" si="12"/>
        <v>mobile</v>
      </c>
      <c r="AD176" s="1">
        <f>IF(I176=0,CONTROL!H$13,IF(I176&lt;=CONTROL!F$12,CONTROL!H$12,IF(I176&lt;=CONTROL!F$11,CONTROL!H$11,IF(I176&lt;=CONTROL!F$10,CONTROL!H$10,CONTROL!H$9))))</f>
        <v>4118</v>
      </c>
      <c r="AE176" s="1">
        <f t="shared" si="13"/>
        <v>65</v>
      </c>
      <c r="AF176" s="19">
        <f t="shared" si="14"/>
        <v>1.5784361340456531E-2</v>
      </c>
      <c r="AG176" s="19">
        <f t="shared" si="15"/>
        <v>1.5784361340456531E-2</v>
      </c>
    </row>
    <row r="177" spans="1:33" x14ac:dyDescent="0.25">
      <c r="A177" s="12" t="s">
        <v>146</v>
      </c>
      <c r="B177" s="13">
        <v>99</v>
      </c>
      <c r="C177" s="13">
        <v>118</v>
      </c>
      <c r="D177" s="13">
        <v>193</v>
      </c>
      <c r="E177" s="14" t="s">
        <v>147</v>
      </c>
      <c r="F177" s="13">
        <v>56</v>
      </c>
      <c r="G177" s="14" t="s">
        <v>61</v>
      </c>
      <c r="H177" s="14" t="s">
        <v>61</v>
      </c>
      <c r="I177" s="13">
        <v>2</v>
      </c>
      <c r="J177" s="13">
        <v>4118</v>
      </c>
      <c r="K177" s="13">
        <v>0</v>
      </c>
      <c r="L177" s="13">
        <v>2</v>
      </c>
      <c r="M177" s="13">
        <v>0</v>
      </c>
      <c r="N177" s="15" t="s">
        <v>906</v>
      </c>
      <c r="O177" s="14" t="s">
        <v>1024</v>
      </c>
      <c r="P177" s="14" t="s">
        <v>539</v>
      </c>
      <c r="Q177" s="14" t="s">
        <v>40</v>
      </c>
      <c r="R177" s="14" t="s">
        <v>158</v>
      </c>
      <c r="S177" s="13">
        <v>9</v>
      </c>
      <c r="T177" s="13">
        <v>0</v>
      </c>
      <c r="U177" s="13">
        <v>0</v>
      </c>
      <c r="V177" s="13">
        <v>0</v>
      </c>
      <c r="W177" s="13">
        <v>0</v>
      </c>
      <c r="X177" s="13">
        <v>9</v>
      </c>
      <c r="Y177" s="13">
        <v>9</v>
      </c>
      <c r="Z177" s="13">
        <v>0</v>
      </c>
      <c r="AA177" s="13">
        <v>0</v>
      </c>
      <c r="AB177" s="13">
        <v>47</v>
      </c>
      <c r="AC177" s="1" t="str">
        <f t="shared" si="12"/>
        <v>mobile</v>
      </c>
      <c r="AD177" s="1">
        <f>IF(I177=0,CONTROL!H$13,IF(I177&lt;=CONTROL!F$12,CONTROL!H$12,IF(I177&lt;=CONTROL!F$11,CONTROL!H$11,IF(I177&lt;=CONTROL!F$10,CONTROL!H$10,CONTROL!H$9))))</f>
        <v>4118</v>
      </c>
      <c r="AE177" s="1">
        <f t="shared" si="13"/>
        <v>9</v>
      </c>
      <c r="AF177" s="19">
        <f t="shared" si="14"/>
        <v>2.1855269548324428E-3</v>
      </c>
      <c r="AG177" s="19">
        <f t="shared" si="15"/>
        <v>2.1855269548324428E-3</v>
      </c>
    </row>
    <row r="178" spans="1:33" x14ac:dyDescent="0.25">
      <c r="A178" s="12" t="s">
        <v>161</v>
      </c>
      <c r="B178" s="13">
        <v>2</v>
      </c>
      <c r="C178" s="13">
        <v>-99</v>
      </c>
      <c r="D178" s="13">
        <v>17</v>
      </c>
      <c r="E178" s="14" t="s">
        <v>162</v>
      </c>
      <c r="F178" s="13">
        <v>56</v>
      </c>
      <c r="G178" s="14" t="s">
        <v>61</v>
      </c>
      <c r="H178" s="14" t="s">
        <v>61</v>
      </c>
      <c r="I178" s="13">
        <v>2</v>
      </c>
      <c r="J178" s="13">
        <v>4118</v>
      </c>
      <c r="K178" s="13">
        <v>1</v>
      </c>
      <c r="L178" s="16"/>
      <c r="M178" s="13">
        <v>1</v>
      </c>
      <c r="N178" s="14" t="s">
        <v>541</v>
      </c>
      <c r="O178" s="14" t="s">
        <v>542</v>
      </c>
      <c r="P178" s="14" t="s">
        <v>159</v>
      </c>
      <c r="Q178" s="14" t="s">
        <v>159</v>
      </c>
      <c r="R178" s="14" t="s">
        <v>159</v>
      </c>
      <c r="S178" s="13">
        <v>1647</v>
      </c>
      <c r="T178" s="13">
        <v>22</v>
      </c>
      <c r="U178" s="13">
        <v>75</v>
      </c>
      <c r="V178" s="13">
        <v>97</v>
      </c>
      <c r="W178" s="13">
        <v>497</v>
      </c>
      <c r="X178" s="13">
        <v>1053</v>
      </c>
      <c r="Y178" s="13">
        <v>1550</v>
      </c>
      <c r="Z178" s="16"/>
      <c r="AA178" s="13">
        <v>0</v>
      </c>
      <c r="AB178" s="13">
        <v>47</v>
      </c>
      <c r="AC178" s="1" t="str">
        <f t="shared" si="12"/>
        <v>hospital</v>
      </c>
      <c r="AD178" s="1">
        <f>IF(I178=0,CONTROL!H$13,IF(I178&lt;=CONTROL!F$12,CONTROL!H$12,IF(I178&lt;=CONTROL!F$11,CONTROL!H$11,IF(I178&lt;=CONTROL!F$10,CONTROL!H$10,CONTROL!H$9))))</f>
        <v>4118</v>
      </c>
      <c r="AE178" s="1">
        <f t="shared" si="13"/>
        <v>1647</v>
      </c>
      <c r="AF178" s="19">
        <f t="shared" si="14"/>
        <v>0.39995143273433703</v>
      </c>
      <c r="AG178" s="19">
        <f t="shared" si="15"/>
        <v>1</v>
      </c>
    </row>
    <row r="179" spans="1:33" x14ac:dyDescent="0.25">
      <c r="A179" s="12" t="s">
        <v>161</v>
      </c>
      <c r="B179" s="13">
        <v>30</v>
      </c>
      <c r="C179" s="13">
        <v>-99</v>
      </c>
      <c r="D179" s="13">
        <v>29</v>
      </c>
      <c r="E179" s="14" t="s">
        <v>162</v>
      </c>
      <c r="F179" s="13">
        <v>56</v>
      </c>
      <c r="G179" s="14" t="s">
        <v>61</v>
      </c>
      <c r="H179" s="14" t="s">
        <v>61</v>
      </c>
      <c r="I179" s="13">
        <v>2</v>
      </c>
      <c r="J179" s="13">
        <v>4118</v>
      </c>
      <c r="K179" s="13">
        <v>1</v>
      </c>
      <c r="L179" s="16"/>
      <c r="M179" s="13">
        <v>1</v>
      </c>
      <c r="N179" s="14" t="s">
        <v>536</v>
      </c>
      <c r="O179" s="14" t="s">
        <v>537</v>
      </c>
      <c r="P179" s="14" t="s">
        <v>159</v>
      </c>
      <c r="Q179" s="14" t="s">
        <v>159</v>
      </c>
      <c r="R179" s="14" t="s">
        <v>159</v>
      </c>
      <c r="S179" s="13">
        <v>363</v>
      </c>
      <c r="T179" s="13">
        <v>3</v>
      </c>
      <c r="U179" s="13">
        <v>8</v>
      </c>
      <c r="V179" s="13">
        <v>11</v>
      </c>
      <c r="W179" s="13">
        <v>89</v>
      </c>
      <c r="X179" s="13">
        <v>263</v>
      </c>
      <c r="Y179" s="13">
        <v>352</v>
      </c>
      <c r="Z179" s="16"/>
      <c r="AA179" s="13">
        <v>0</v>
      </c>
      <c r="AB179" s="13">
        <v>47</v>
      </c>
      <c r="AC179" s="1" t="str">
        <f t="shared" si="12"/>
        <v>hospital</v>
      </c>
      <c r="AD179" s="1">
        <f>IF(I179=0,CONTROL!H$13,IF(I179&lt;=CONTROL!F$12,CONTROL!H$12,IF(I179&lt;=CONTROL!F$11,CONTROL!H$11,IF(I179&lt;=CONTROL!F$10,CONTROL!H$10,CONTROL!H$9))))</f>
        <v>4118</v>
      </c>
      <c r="AE179" s="1">
        <f t="shared" si="13"/>
        <v>363</v>
      </c>
      <c r="AF179" s="19">
        <f t="shared" si="14"/>
        <v>8.8149587178241867E-2</v>
      </c>
      <c r="AG179" s="19">
        <f t="shared" si="15"/>
        <v>1</v>
      </c>
    </row>
    <row r="180" spans="1:33" x14ac:dyDescent="0.25">
      <c r="A180" s="12" t="s">
        <v>146</v>
      </c>
      <c r="B180" s="13">
        <v>108</v>
      </c>
      <c r="C180" s="13">
        <v>127</v>
      </c>
      <c r="D180" s="13">
        <v>227</v>
      </c>
      <c r="E180" s="14" t="s">
        <v>147</v>
      </c>
      <c r="F180" s="13">
        <v>58</v>
      </c>
      <c r="G180" s="14" t="s">
        <v>63</v>
      </c>
      <c r="H180" s="14" t="s">
        <v>63</v>
      </c>
      <c r="I180" s="13">
        <v>0</v>
      </c>
      <c r="J180" s="13">
        <v>1716</v>
      </c>
      <c r="K180" s="13">
        <v>0</v>
      </c>
      <c r="L180" s="13">
        <v>2</v>
      </c>
      <c r="M180" s="13">
        <v>0</v>
      </c>
      <c r="N180" s="14" t="s">
        <v>900</v>
      </c>
      <c r="O180" s="14" t="s">
        <v>543</v>
      </c>
      <c r="P180" s="14" t="s">
        <v>1025</v>
      </c>
      <c r="Q180" s="14" t="s">
        <v>545</v>
      </c>
      <c r="R180" s="14" t="s">
        <v>158</v>
      </c>
      <c r="S180" s="13">
        <v>7</v>
      </c>
      <c r="T180" s="13">
        <v>0</v>
      </c>
      <c r="U180" s="13">
        <v>1</v>
      </c>
      <c r="V180" s="13">
        <v>1</v>
      </c>
      <c r="W180" s="13">
        <v>0</v>
      </c>
      <c r="X180" s="13">
        <v>6</v>
      </c>
      <c r="Y180" s="13">
        <v>6</v>
      </c>
      <c r="Z180" s="13">
        <v>0</v>
      </c>
      <c r="AA180" s="13">
        <v>0</v>
      </c>
      <c r="AB180" s="13">
        <v>48</v>
      </c>
      <c r="AC180" s="1" t="str">
        <f t="shared" si="12"/>
        <v>mobile</v>
      </c>
      <c r="AD180" s="1">
        <f>IF(I180=0,CONTROL!H$13,IF(I180&lt;=CONTROL!F$12,CONTROL!H$12,IF(I180&lt;=CONTROL!F$11,CONTROL!H$11,IF(I180&lt;=CONTROL!F$10,CONTROL!H$10,CONTROL!H$9))))</f>
        <v>1716</v>
      </c>
      <c r="AE180" s="1">
        <f t="shared" si="13"/>
        <v>7</v>
      </c>
      <c r="AF180" s="19">
        <f t="shared" si="14"/>
        <v>4.079254079254079E-3</v>
      </c>
      <c r="AG180" s="19">
        <f t="shared" si="15"/>
        <v>4.079254079254079E-3</v>
      </c>
    </row>
    <row r="181" spans="1:33" x14ac:dyDescent="0.25">
      <c r="A181" s="12" t="s">
        <v>146</v>
      </c>
      <c r="B181" s="13">
        <v>115</v>
      </c>
      <c r="C181" s="13">
        <v>134</v>
      </c>
      <c r="D181" s="13">
        <v>248</v>
      </c>
      <c r="E181" s="14" t="s">
        <v>147</v>
      </c>
      <c r="F181" s="13">
        <v>58</v>
      </c>
      <c r="G181" s="14" t="s">
        <v>63</v>
      </c>
      <c r="H181" s="14" t="s">
        <v>63</v>
      </c>
      <c r="I181" s="13">
        <v>0</v>
      </c>
      <c r="J181" s="13">
        <v>1716</v>
      </c>
      <c r="K181" s="13">
        <v>0.22</v>
      </c>
      <c r="L181" s="13">
        <v>2</v>
      </c>
      <c r="M181" s="13">
        <v>0</v>
      </c>
      <c r="N181" s="14" t="s">
        <v>900</v>
      </c>
      <c r="O181" s="14" t="s">
        <v>543</v>
      </c>
      <c r="P181" s="14" t="s">
        <v>544</v>
      </c>
      <c r="Q181" s="14" t="s">
        <v>545</v>
      </c>
      <c r="R181" s="14" t="s">
        <v>158</v>
      </c>
      <c r="S181" s="13">
        <v>369</v>
      </c>
      <c r="T181" s="13">
        <v>7</v>
      </c>
      <c r="U181" s="13">
        <v>22</v>
      </c>
      <c r="V181" s="13">
        <v>29</v>
      </c>
      <c r="W181" s="13">
        <v>35</v>
      </c>
      <c r="X181" s="13">
        <v>303</v>
      </c>
      <c r="Y181" s="13">
        <v>338</v>
      </c>
      <c r="Z181" s="13">
        <v>0</v>
      </c>
      <c r="AA181" s="13">
        <v>0</v>
      </c>
      <c r="AB181" s="13">
        <v>48</v>
      </c>
      <c r="AC181" s="1" t="str">
        <f t="shared" si="12"/>
        <v>mobile</v>
      </c>
      <c r="AD181" s="1">
        <f>IF(I181=0,CONTROL!H$13,IF(I181&lt;=CONTROL!F$12,CONTROL!H$12,IF(I181&lt;=CONTROL!F$11,CONTROL!H$11,IF(I181&lt;=CONTROL!F$10,CONTROL!H$10,CONTROL!H$9))))</f>
        <v>1716</v>
      </c>
      <c r="AE181" s="1">
        <f t="shared" si="13"/>
        <v>367</v>
      </c>
      <c r="AF181" s="19">
        <f t="shared" si="14"/>
        <v>0.21386946386946387</v>
      </c>
      <c r="AG181" s="19">
        <f t="shared" si="15"/>
        <v>0.21386946386946387</v>
      </c>
    </row>
    <row r="182" spans="1:33" x14ac:dyDescent="0.25">
      <c r="A182" s="12" t="s">
        <v>161</v>
      </c>
      <c r="B182" s="13">
        <v>59</v>
      </c>
      <c r="C182" s="13">
        <v>-99</v>
      </c>
      <c r="D182" s="13">
        <v>56</v>
      </c>
      <c r="E182" s="14" t="s">
        <v>162</v>
      </c>
      <c r="F182" s="13">
        <v>59</v>
      </c>
      <c r="G182" s="14" t="s">
        <v>64</v>
      </c>
      <c r="H182" s="14" t="s">
        <v>64</v>
      </c>
      <c r="I182" s="13">
        <v>1</v>
      </c>
      <c r="J182" s="13">
        <v>3775</v>
      </c>
      <c r="K182" s="13">
        <v>1</v>
      </c>
      <c r="L182" s="16"/>
      <c r="M182" s="13">
        <v>1</v>
      </c>
      <c r="N182" s="14" t="s">
        <v>549</v>
      </c>
      <c r="O182" s="14" t="s">
        <v>550</v>
      </c>
      <c r="P182" s="14" t="s">
        <v>159</v>
      </c>
      <c r="Q182" s="14" t="s">
        <v>159</v>
      </c>
      <c r="R182" s="14" t="s">
        <v>159</v>
      </c>
      <c r="S182" s="13">
        <v>1734</v>
      </c>
      <c r="T182" s="13">
        <v>94</v>
      </c>
      <c r="U182" s="13">
        <v>141</v>
      </c>
      <c r="V182" s="13">
        <v>235</v>
      </c>
      <c r="W182" s="13">
        <v>567</v>
      </c>
      <c r="X182" s="13">
        <v>932</v>
      </c>
      <c r="Y182" s="13">
        <v>1499</v>
      </c>
      <c r="Z182" s="16"/>
      <c r="AA182" s="13">
        <v>0</v>
      </c>
      <c r="AB182" s="13">
        <v>49</v>
      </c>
      <c r="AC182" s="1" t="str">
        <f t="shared" si="12"/>
        <v>hospital</v>
      </c>
      <c r="AD182" s="1">
        <f>IF(I182=0,CONTROL!H$13,IF(I182&lt;=CONTROL!F$12,CONTROL!H$12,IF(I182&lt;=CONTROL!F$11,CONTROL!H$11,IF(I182&lt;=CONTROL!F$10,CONTROL!H$10,CONTROL!H$9))))</f>
        <v>3775</v>
      </c>
      <c r="AE182" s="1">
        <f t="shared" si="13"/>
        <v>1734</v>
      </c>
      <c r="AF182" s="19">
        <f t="shared" si="14"/>
        <v>0.45933774834437086</v>
      </c>
      <c r="AG182" s="19">
        <f t="shared" si="15"/>
        <v>1</v>
      </c>
    </row>
    <row r="183" spans="1:33" x14ac:dyDescent="0.25">
      <c r="A183" s="12" t="s">
        <v>146</v>
      </c>
      <c r="B183" s="13">
        <v>1</v>
      </c>
      <c r="C183" s="13">
        <v>1</v>
      </c>
      <c r="D183" s="13">
        <v>2</v>
      </c>
      <c r="E183" s="14" t="s">
        <v>147</v>
      </c>
      <c r="F183" s="13">
        <v>59</v>
      </c>
      <c r="G183" s="14" t="s">
        <v>64</v>
      </c>
      <c r="H183" s="14" t="s">
        <v>64</v>
      </c>
      <c r="I183" s="13">
        <v>1</v>
      </c>
      <c r="J183" s="13">
        <v>3775</v>
      </c>
      <c r="K183" s="13">
        <v>0.15</v>
      </c>
      <c r="L183" s="13">
        <v>2</v>
      </c>
      <c r="M183" s="13">
        <v>0</v>
      </c>
      <c r="N183" s="14" t="s">
        <v>925</v>
      </c>
      <c r="O183" s="14" t="s">
        <v>1026</v>
      </c>
      <c r="P183" s="14" t="s">
        <v>547</v>
      </c>
      <c r="Q183" s="14" t="s">
        <v>548</v>
      </c>
      <c r="R183" s="14" t="s">
        <v>241</v>
      </c>
      <c r="S183" s="13">
        <v>574</v>
      </c>
      <c r="T183" s="13">
        <v>0</v>
      </c>
      <c r="U183" s="13">
        <v>0</v>
      </c>
      <c r="V183" s="13">
        <v>0</v>
      </c>
      <c r="W183" s="13">
        <v>97</v>
      </c>
      <c r="X183" s="13">
        <v>477</v>
      </c>
      <c r="Y183" s="13">
        <v>574</v>
      </c>
      <c r="Z183" s="13">
        <v>0</v>
      </c>
      <c r="AA183" s="13">
        <v>0</v>
      </c>
      <c r="AB183" s="13">
        <v>49</v>
      </c>
      <c r="AC183" s="1" t="str">
        <f t="shared" si="12"/>
        <v>mobile</v>
      </c>
      <c r="AD183" s="1">
        <f>IF(I183=0,CONTROL!H$13,IF(I183&lt;=CONTROL!F$12,CONTROL!H$12,IF(I183&lt;=CONTROL!F$11,CONTROL!H$11,IF(I183&lt;=CONTROL!F$10,CONTROL!H$10,CONTROL!H$9))))</f>
        <v>3775</v>
      </c>
      <c r="AE183" s="1">
        <f t="shared" si="13"/>
        <v>574</v>
      </c>
      <c r="AF183" s="19">
        <f t="shared" si="14"/>
        <v>0.15205298013245033</v>
      </c>
      <c r="AG183" s="19">
        <f t="shared" si="15"/>
        <v>0.15205298013245033</v>
      </c>
    </row>
    <row r="184" spans="1:33" x14ac:dyDescent="0.25">
      <c r="A184" s="12" t="s">
        <v>146</v>
      </c>
      <c r="B184" s="13">
        <v>135</v>
      </c>
      <c r="C184" s="13">
        <v>161</v>
      </c>
      <c r="D184" s="13">
        <v>379</v>
      </c>
      <c r="E184" s="14" t="s">
        <v>147</v>
      </c>
      <c r="F184" s="13">
        <v>60</v>
      </c>
      <c r="G184" s="14" t="s">
        <v>65</v>
      </c>
      <c r="H184" s="14" t="s">
        <v>65</v>
      </c>
      <c r="I184" s="13">
        <v>27</v>
      </c>
      <c r="J184" s="13">
        <v>4805</v>
      </c>
      <c r="K184" s="13">
        <v>1</v>
      </c>
      <c r="L184" s="13">
        <v>1</v>
      </c>
      <c r="M184" s="13">
        <v>1</v>
      </c>
      <c r="N184" s="14" t="s">
        <v>1027</v>
      </c>
      <c r="O184" s="14" t="s">
        <v>1028</v>
      </c>
      <c r="P184" s="14" t="s">
        <v>1029</v>
      </c>
      <c r="Q184" s="14" t="s">
        <v>552</v>
      </c>
      <c r="R184" s="14" t="s">
        <v>1030</v>
      </c>
      <c r="S184" s="13">
        <v>4185</v>
      </c>
      <c r="T184" s="13">
        <v>0</v>
      </c>
      <c r="U184" s="13">
        <v>0</v>
      </c>
      <c r="V184" s="13">
        <v>0</v>
      </c>
      <c r="W184" s="13">
        <v>935</v>
      </c>
      <c r="X184" s="13">
        <v>3250</v>
      </c>
      <c r="Y184" s="13">
        <v>4185</v>
      </c>
      <c r="Z184" s="13">
        <v>0</v>
      </c>
      <c r="AA184" s="13">
        <v>0</v>
      </c>
      <c r="AB184" s="13">
        <v>50</v>
      </c>
      <c r="AC184" s="1" t="str">
        <f t="shared" si="12"/>
        <v>freestand</v>
      </c>
      <c r="AD184" s="1">
        <f>IF(I184=0,CONTROL!H$13,IF(I184&lt;=CONTROL!F$12,CONTROL!H$12,IF(I184&lt;=CONTROL!F$11,CONTROL!H$11,IF(I184&lt;=CONTROL!F$10,CONTROL!H$10,CONTROL!H$9))))</f>
        <v>4805</v>
      </c>
      <c r="AE184" s="1">
        <f t="shared" si="13"/>
        <v>4185</v>
      </c>
      <c r="AF184" s="19">
        <f t="shared" si="14"/>
        <v>0.87096774193548387</v>
      </c>
      <c r="AG184" s="19">
        <f t="shared" si="15"/>
        <v>1</v>
      </c>
    </row>
    <row r="185" spans="1:33" x14ac:dyDescent="0.25">
      <c r="A185" s="12" t="s">
        <v>161</v>
      </c>
      <c r="B185" s="13">
        <v>69</v>
      </c>
      <c r="C185" s="13">
        <v>-99</v>
      </c>
      <c r="D185" s="13">
        <v>65</v>
      </c>
      <c r="E185" s="14" t="s">
        <v>162</v>
      </c>
      <c r="F185" s="13">
        <v>60</v>
      </c>
      <c r="G185" s="14" t="s">
        <v>65</v>
      </c>
      <c r="H185" s="14" t="s">
        <v>65</v>
      </c>
      <c r="I185" s="13">
        <v>27</v>
      </c>
      <c r="J185" s="13">
        <v>4805</v>
      </c>
      <c r="K185" s="13">
        <v>2</v>
      </c>
      <c r="L185" s="16"/>
      <c r="M185" s="13">
        <v>2</v>
      </c>
      <c r="N185" s="14" t="s">
        <v>603</v>
      </c>
      <c r="O185" s="14" t="s">
        <v>604</v>
      </c>
      <c r="P185" s="14" t="s">
        <v>159</v>
      </c>
      <c r="Q185" s="14" t="s">
        <v>159</v>
      </c>
      <c r="R185" s="14" t="s">
        <v>159</v>
      </c>
      <c r="S185" s="13">
        <v>7605</v>
      </c>
      <c r="T185" s="13">
        <v>858</v>
      </c>
      <c r="U185" s="13">
        <v>1645</v>
      </c>
      <c r="V185" s="13">
        <v>2503</v>
      </c>
      <c r="W185" s="13">
        <v>2232</v>
      </c>
      <c r="X185" s="13">
        <v>2870</v>
      </c>
      <c r="Y185" s="13">
        <v>5102</v>
      </c>
      <c r="Z185" s="16"/>
      <c r="AA185" s="13">
        <v>0</v>
      </c>
      <c r="AB185" s="13">
        <v>50</v>
      </c>
      <c r="AC185" s="1" t="str">
        <f t="shared" si="12"/>
        <v>hospital</v>
      </c>
      <c r="AD185" s="1">
        <f>IF(I185=0,CONTROL!H$13,IF(I185&lt;=CONTROL!F$12,CONTROL!H$12,IF(I185&lt;=CONTROL!F$11,CONTROL!H$11,IF(I185&lt;=CONTROL!F$10,CONTROL!H$10,CONTROL!H$9))))</f>
        <v>4805</v>
      </c>
      <c r="AE185" s="1">
        <f t="shared" si="13"/>
        <v>7605</v>
      </c>
      <c r="AF185" s="19">
        <f t="shared" si="14"/>
        <v>1</v>
      </c>
      <c r="AG185" s="19">
        <f t="shared" si="15"/>
        <v>2</v>
      </c>
    </row>
    <row r="186" spans="1:33" x14ac:dyDescent="0.25">
      <c r="A186" s="12" t="s">
        <v>161</v>
      </c>
      <c r="B186" s="13">
        <v>115</v>
      </c>
      <c r="C186" s="13">
        <v>-99</v>
      </c>
      <c r="D186" s="13">
        <v>181</v>
      </c>
      <c r="E186" s="14" t="s">
        <v>162</v>
      </c>
      <c r="F186" s="13">
        <v>60</v>
      </c>
      <c r="G186" s="14" t="s">
        <v>65</v>
      </c>
      <c r="H186" s="14" t="s">
        <v>65</v>
      </c>
      <c r="I186" s="13">
        <v>27</v>
      </c>
      <c r="J186" s="13">
        <v>4805</v>
      </c>
      <c r="K186" s="13">
        <v>1</v>
      </c>
      <c r="L186" s="16"/>
      <c r="M186" s="13">
        <v>1</v>
      </c>
      <c r="N186" s="14" t="s">
        <v>159</v>
      </c>
      <c r="O186" s="15" t="s">
        <v>599</v>
      </c>
      <c r="P186" s="14" t="s">
        <v>159</v>
      </c>
      <c r="Q186" s="14" t="s">
        <v>159</v>
      </c>
      <c r="R186" s="14" t="s">
        <v>159</v>
      </c>
      <c r="S186" s="13">
        <v>2818</v>
      </c>
      <c r="T186" s="13">
        <v>49</v>
      </c>
      <c r="U186" s="13">
        <v>44</v>
      </c>
      <c r="V186" s="13">
        <v>93</v>
      </c>
      <c r="W186" s="13">
        <v>965</v>
      </c>
      <c r="X186" s="13">
        <v>1760</v>
      </c>
      <c r="Y186" s="13">
        <v>2725</v>
      </c>
      <c r="Z186" s="16"/>
      <c r="AA186" s="13">
        <v>0</v>
      </c>
      <c r="AB186" s="13">
        <v>50</v>
      </c>
      <c r="AC186" s="1" t="str">
        <f t="shared" si="12"/>
        <v>hospital</v>
      </c>
      <c r="AD186" s="1">
        <f>IF(I186=0,CONTROL!H$13,IF(I186&lt;=CONTROL!F$12,CONTROL!H$12,IF(I186&lt;=CONTROL!F$11,CONTROL!H$11,IF(I186&lt;=CONTROL!F$10,CONTROL!H$10,CONTROL!H$9))))</f>
        <v>4805</v>
      </c>
      <c r="AE186" s="1">
        <f t="shared" si="13"/>
        <v>2818</v>
      </c>
      <c r="AF186" s="19">
        <f t="shared" si="14"/>
        <v>0.58647242455775239</v>
      </c>
      <c r="AG186" s="19">
        <f t="shared" si="15"/>
        <v>1</v>
      </c>
    </row>
    <row r="187" spans="1:33" x14ac:dyDescent="0.25">
      <c r="A187" s="12" t="s">
        <v>146</v>
      </c>
      <c r="B187" s="13">
        <v>175</v>
      </c>
      <c r="C187" s="13">
        <v>212</v>
      </c>
      <c r="D187" s="13">
        <v>504</v>
      </c>
      <c r="E187" s="14" t="s">
        <v>147</v>
      </c>
      <c r="F187" s="13">
        <v>60</v>
      </c>
      <c r="G187" s="14" t="s">
        <v>65</v>
      </c>
      <c r="H187" s="14" t="s">
        <v>65</v>
      </c>
      <c r="I187" s="13">
        <v>27</v>
      </c>
      <c r="J187" s="13">
        <v>4805</v>
      </c>
      <c r="K187" s="13">
        <v>1</v>
      </c>
      <c r="L187" s="13">
        <v>1</v>
      </c>
      <c r="M187" s="13">
        <v>1</v>
      </c>
      <c r="N187" s="14" t="s">
        <v>1031</v>
      </c>
      <c r="O187" s="14" t="s">
        <v>1032</v>
      </c>
      <c r="P187" s="14" t="s">
        <v>1033</v>
      </c>
      <c r="Q187" s="14" t="s">
        <v>552</v>
      </c>
      <c r="R187" s="14" t="s">
        <v>1034</v>
      </c>
      <c r="S187" s="13">
        <v>0</v>
      </c>
      <c r="T187" s="13">
        <v>0</v>
      </c>
      <c r="U187" s="13">
        <v>0</v>
      </c>
      <c r="V187" s="13">
        <v>0</v>
      </c>
      <c r="W187" s="13">
        <v>0</v>
      </c>
      <c r="X187" s="13">
        <v>0</v>
      </c>
      <c r="Y187" s="13">
        <v>0</v>
      </c>
      <c r="Z187" s="13">
        <v>0</v>
      </c>
      <c r="AA187" s="13">
        <v>0</v>
      </c>
      <c r="AB187" s="13">
        <v>50</v>
      </c>
      <c r="AC187" s="1" t="str">
        <f t="shared" si="12"/>
        <v>freestand</v>
      </c>
      <c r="AD187" s="1">
        <f>IF(I187=0,CONTROL!H$13,IF(I187&lt;=CONTROL!F$12,CONTROL!H$12,IF(I187&lt;=CONTROL!F$11,CONTROL!H$11,IF(I187&lt;=CONTROL!F$10,CONTROL!H$10,CONTROL!H$9))))</f>
        <v>4805</v>
      </c>
      <c r="AE187" s="1">
        <f t="shared" si="13"/>
        <v>0</v>
      </c>
      <c r="AF187" s="19">
        <f t="shared" si="14"/>
        <v>0</v>
      </c>
      <c r="AG187" s="19">
        <f t="shared" si="15"/>
        <v>1</v>
      </c>
    </row>
    <row r="188" spans="1:33" x14ac:dyDescent="0.25">
      <c r="A188" s="12" t="s">
        <v>146</v>
      </c>
      <c r="B188" s="13">
        <v>180</v>
      </c>
      <c r="C188" s="13">
        <v>218</v>
      </c>
      <c r="D188" s="13">
        <v>516</v>
      </c>
      <c r="E188" s="14" t="s">
        <v>147</v>
      </c>
      <c r="F188" s="13">
        <v>60</v>
      </c>
      <c r="G188" s="14" t="s">
        <v>65</v>
      </c>
      <c r="H188" s="14" t="s">
        <v>65</v>
      </c>
      <c r="I188" s="13">
        <v>27</v>
      </c>
      <c r="J188" s="13">
        <v>4805</v>
      </c>
      <c r="K188" s="13">
        <v>7.0000000000000007E-2</v>
      </c>
      <c r="L188" s="13">
        <v>2</v>
      </c>
      <c r="M188" s="13">
        <v>0</v>
      </c>
      <c r="N188" s="14" t="s">
        <v>1007</v>
      </c>
      <c r="O188" s="14" t="s">
        <v>1035</v>
      </c>
      <c r="P188" s="14" t="s">
        <v>1036</v>
      </c>
      <c r="Q188" s="14" t="s">
        <v>552</v>
      </c>
      <c r="R188" s="14" t="s">
        <v>1010</v>
      </c>
      <c r="S188" s="13">
        <v>336</v>
      </c>
      <c r="T188" s="13">
        <v>0</v>
      </c>
      <c r="U188" s="13">
        <v>0</v>
      </c>
      <c r="V188" s="13">
        <v>0</v>
      </c>
      <c r="W188" s="13">
        <v>126</v>
      </c>
      <c r="X188" s="13">
        <v>210</v>
      </c>
      <c r="Y188" s="13">
        <v>336</v>
      </c>
      <c r="Z188" s="13">
        <v>0</v>
      </c>
      <c r="AA188" s="13">
        <v>0</v>
      </c>
      <c r="AB188" s="13">
        <v>50</v>
      </c>
      <c r="AC188" s="1" t="str">
        <f t="shared" si="12"/>
        <v>mobile</v>
      </c>
      <c r="AD188" s="1">
        <f>IF(I188=0,CONTROL!H$13,IF(I188&lt;=CONTROL!F$12,CONTROL!H$12,IF(I188&lt;=CONTROL!F$11,CONTROL!H$11,IF(I188&lt;=CONTROL!F$10,CONTROL!H$10,CONTROL!H$9))))</f>
        <v>4805</v>
      </c>
      <c r="AE188" s="1">
        <f t="shared" si="13"/>
        <v>336</v>
      </c>
      <c r="AF188" s="19">
        <f t="shared" si="14"/>
        <v>6.9927159209157125E-2</v>
      </c>
      <c r="AG188" s="19">
        <f t="shared" si="15"/>
        <v>6.9927159209157125E-2</v>
      </c>
    </row>
    <row r="189" spans="1:33" x14ac:dyDescent="0.25">
      <c r="A189" s="12" t="s">
        <v>146</v>
      </c>
      <c r="B189" s="13">
        <v>59</v>
      </c>
      <c r="C189" s="13">
        <v>77</v>
      </c>
      <c r="D189" s="13">
        <v>113</v>
      </c>
      <c r="E189" s="14" t="s">
        <v>147</v>
      </c>
      <c r="F189" s="13">
        <v>60</v>
      </c>
      <c r="G189" s="14" t="s">
        <v>65</v>
      </c>
      <c r="H189" s="14" t="s">
        <v>65</v>
      </c>
      <c r="I189" s="13">
        <v>27</v>
      </c>
      <c r="J189" s="13">
        <v>4805</v>
      </c>
      <c r="K189" s="13">
        <v>1</v>
      </c>
      <c r="L189" s="13">
        <v>1</v>
      </c>
      <c r="M189" s="13">
        <v>1</v>
      </c>
      <c r="N189" s="14" t="s">
        <v>1037</v>
      </c>
      <c r="O189" s="14" t="s">
        <v>623</v>
      </c>
      <c r="P189" s="14" t="s">
        <v>567</v>
      </c>
      <c r="Q189" s="14" t="s">
        <v>552</v>
      </c>
      <c r="R189" s="14" t="s">
        <v>261</v>
      </c>
      <c r="S189" s="13">
        <v>5716</v>
      </c>
      <c r="T189" s="13">
        <v>0</v>
      </c>
      <c r="U189" s="13">
        <v>0</v>
      </c>
      <c r="V189" s="13">
        <v>0</v>
      </c>
      <c r="W189" s="13">
        <v>1018</v>
      </c>
      <c r="X189" s="13">
        <v>4698</v>
      </c>
      <c r="Y189" s="13">
        <v>5716</v>
      </c>
      <c r="Z189" s="13">
        <v>0</v>
      </c>
      <c r="AA189" s="13">
        <v>0</v>
      </c>
      <c r="AB189" s="13">
        <v>50</v>
      </c>
      <c r="AC189" s="1" t="str">
        <f t="shared" si="12"/>
        <v>freestand</v>
      </c>
      <c r="AD189" s="1">
        <f>IF(I189=0,CONTROL!H$13,IF(I189&lt;=CONTROL!F$12,CONTROL!H$12,IF(I189&lt;=CONTROL!F$11,CONTROL!H$11,IF(I189&lt;=CONTROL!F$10,CONTROL!H$10,CONTROL!H$9))))</f>
        <v>4805</v>
      </c>
      <c r="AE189" s="1">
        <f t="shared" si="13"/>
        <v>5716</v>
      </c>
      <c r="AF189" s="19">
        <f t="shared" si="14"/>
        <v>1</v>
      </c>
      <c r="AG189" s="19">
        <f t="shared" si="15"/>
        <v>1</v>
      </c>
    </row>
    <row r="190" spans="1:33" x14ac:dyDescent="0.25">
      <c r="A190" s="12" t="s">
        <v>146</v>
      </c>
      <c r="B190" s="13">
        <v>102</v>
      </c>
      <c r="C190" s="13">
        <v>121</v>
      </c>
      <c r="D190" s="13">
        <v>204</v>
      </c>
      <c r="E190" s="14" t="s">
        <v>147</v>
      </c>
      <c r="F190" s="13">
        <v>60</v>
      </c>
      <c r="G190" s="14" t="s">
        <v>65</v>
      </c>
      <c r="H190" s="14" t="s">
        <v>65</v>
      </c>
      <c r="I190" s="13">
        <v>27</v>
      </c>
      <c r="J190" s="13">
        <v>4805</v>
      </c>
      <c r="K190" s="13">
        <v>0</v>
      </c>
      <c r="L190" s="13">
        <v>2</v>
      </c>
      <c r="M190" s="13">
        <v>0</v>
      </c>
      <c r="N190" s="14" t="s">
        <v>900</v>
      </c>
      <c r="O190" s="14" t="s">
        <v>261</v>
      </c>
      <c r="P190" s="14" t="s">
        <v>551</v>
      </c>
      <c r="Q190" s="14" t="s">
        <v>552</v>
      </c>
      <c r="R190" s="14" t="s">
        <v>155</v>
      </c>
      <c r="S190" s="13">
        <v>15</v>
      </c>
      <c r="T190" s="13">
        <v>0</v>
      </c>
      <c r="U190" s="13">
        <v>0</v>
      </c>
      <c r="V190" s="13">
        <v>0</v>
      </c>
      <c r="W190" s="13">
        <v>0</v>
      </c>
      <c r="X190" s="13">
        <v>15</v>
      </c>
      <c r="Y190" s="13">
        <v>15</v>
      </c>
      <c r="Z190" s="13">
        <v>0</v>
      </c>
      <c r="AA190" s="13">
        <v>0</v>
      </c>
      <c r="AB190" s="13">
        <v>50</v>
      </c>
      <c r="AC190" s="1" t="str">
        <f t="shared" si="12"/>
        <v>mobile</v>
      </c>
      <c r="AD190" s="1">
        <f>IF(I190=0,CONTROL!H$13,IF(I190&lt;=CONTROL!F$12,CONTROL!H$12,IF(I190&lt;=CONTROL!F$11,CONTROL!H$11,IF(I190&lt;=CONTROL!F$10,CONTROL!H$10,CONTROL!H$9))))</f>
        <v>4805</v>
      </c>
      <c r="AE190" s="1">
        <f t="shared" si="13"/>
        <v>15</v>
      </c>
      <c r="AF190" s="19">
        <f t="shared" si="14"/>
        <v>3.1217481789802288E-3</v>
      </c>
      <c r="AG190" s="19">
        <f t="shared" si="15"/>
        <v>3.1217481789802288E-3</v>
      </c>
    </row>
    <row r="191" spans="1:33" x14ac:dyDescent="0.25">
      <c r="A191" s="12" t="s">
        <v>146</v>
      </c>
      <c r="B191" s="13">
        <v>147</v>
      </c>
      <c r="C191" s="13">
        <v>179</v>
      </c>
      <c r="D191" s="13">
        <v>410</v>
      </c>
      <c r="E191" s="14" t="s">
        <v>147</v>
      </c>
      <c r="F191" s="13">
        <v>60</v>
      </c>
      <c r="G191" s="14" t="s">
        <v>65</v>
      </c>
      <c r="H191" s="14" t="s">
        <v>65</v>
      </c>
      <c r="I191" s="13">
        <v>27</v>
      </c>
      <c r="J191" s="13">
        <v>4805</v>
      </c>
      <c r="K191" s="13">
        <v>1</v>
      </c>
      <c r="L191" s="13">
        <v>1</v>
      </c>
      <c r="M191" s="13">
        <v>1</v>
      </c>
      <c r="N191" s="14" t="s">
        <v>977</v>
      </c>
      <c r="O191" s="14" t="s">
        <v>605</v>
      </c>
      <c r="P191" s="14" t="s">
        <v>159</v>
      </c>
      <c r="Q191" s="14" t="s">
        <v>159</v>
      </c>
      <c r="R191" s="14" t="s">
        <v>159</v>
      </c>
      <c r="S191" s="13">
        <v>0</v>
      </c>
      <c r="T191" s="13">
        <v>0</v>
      </c>
      <c r="U191" s="13">
        <v>0</v>
      </c>
      <c r="V191" s="13">
        <v>0</v>
      </c>
      <c r="W191" s="13">
        <v>0</v>
      </c>
      <c r="X191" s="13">
        <v>0</v>
      </c>
      <c r="Y191" s="13">
        <v>0</v>
      </c>
      <c r="Z191" s="13">
        <v>1</v>
      </c>
      <c r="AA191" s="13">
        <v>0</v>
      </c>
      <c r="AB191" s="13">
        <v>50</v>
      </c>
      <c r="AC191" s="1" t="str">
        <f t="shared" si="12"/>
        <v>freestand</v>
      </c>
      <c r="AD191" s="1">
        <f>IF(I191=0,CONTROL!H$13,IF(I191&lt;=CONTROL!F$12,CONTROL!H$12,IF(I191&lt;=CONTROL!F$11,CONTROL!H$11,IF(I191&lt;=CONTROL!F$10,CONTROL!H$10,CONTROL!H$9))))</f>
        <v>4805</v>
      </c>
      <c r="AE191" s="1">
        <f t="shared" si="13"/>
        <v>0</v>
      </c>
      <c r="AF191" s="19">
        <f t="shared" si="14"/>
        <v>0</v>
      </c>
      <c r="AG191" s="19">
        <f t="shared" si="15"/>
        <v>1</v>
      </c>
    </row>
    <row r="192" spans="1:33" x14ac:dyDescent="0.25">
      <c r="A192" s="12" t="s">
        <v>146</v>
      </c>
      <c r="B192" s="13">
        <v>43</v>
      </c>
      <c r="C192" s="13">
        <v>60</v>
      </c>
      <c r="D192" s="13">
        <v>96</v>
      </c>
      <c r="E192" s="14" t="s">
        <v>147</v>
      </c>
      <c r="F192" s="13">
        <v>60</v>
      </c>
      <c r="G192" s="14" t="s">
        <v>65</v>
      </c>
      <c r="H192" s="14" t="s">
        <v>65</v>
      </c>
      <c r="I192" s="13">
        <v>27</v>
      </c>
      <c r="J192" s="13">
        <v>4805</v>
      </c>
      <c r="K192" s="13">
        <v>1</v>
      </c>
      <c r="L192" s="13">
        <v>1</v>
      </c>
      <c r="M192" s="13">
        <v>1</v>
      </c>
      <c r="N192" s="14" t="s">
        <v>1038</v>
      </c>
      <c r="O192" s="14" t="s">
        <v>1039</v>
      </c>
      <c r="P192" s="14" t="s">
        <v>556</v>
      </c>
      <c r="Q192" s="14" t="s">
        <v>552</v>
      </c>
      <c r="R192" s="14" t="s">
        <v>587</v>
      </c>
      <c r="S192" s="13">
        <v>3834</v>
      </c>
      <c r="T192" s="13">
        <v>0</v>
      </c>
      <c r="U192" s="13">
        <v>0</v>
      </c>
      <c r="V192" s="13">
        <v>0</v>
      </c>
      <c r="W192" s="13">
        <v>486</v>
      </c>
      <c r="X192" s="13">
        <v>3348</v>
      </c>
      <c r="Y192" s="13">
        <v>3834</v>
      </c>
      <c r="Z192" s="13">
        <v>0</v>
      </c>
      <c r="AA192" s="13">
        <v>0</v>
      </c>
      <c r="AB192" s="13">
        <v>50</v>
      </c>
      <c r="AC192" s="1" t="str">
        <f t="shared" si="12"/>
        <v>freestand</v>
      </c>
      <c r="AD192" s="1">
        <f>IF(I192=0,CONTROL!H$13,IF(I192&lt;=CONTROL!F$12,CONTROL!H$12,IF(I192&lt;=CONTROL!F$11,CONTROL!H$11,IF(I192&lt;=CONTROL!F$10,CONTROL!H$10,CONTROL!H$9))))</f>
        <v>4805</v>
      </c>
      <c r="AE192" s="1">
        <f t="shared" si="13"/>
        <v>3834</v>
      </c>
      <c r="AF192" s="19">
        <f t="shared" si="14"/>
        <v>0.79791883454734647</v>
      </c>
      <c r="AG192" s="19">
        <f t="shared" si="15"/>
        <v>1</v>
      </c>
    </row>
    <row r="193" spans="1:33" x14ac:dyDescent="0.25">
      <c r="A193" s="12" t="s">
        <v>146</v>
      </c>
      <c r="B193" s="13">
        <v>54</v>
      </c>
      <c r="C193" s="13">
        <v>72</v>
      </c>
      <c r="D193" s="13">
        <v>108</v>
      </c>
      <c r="E193" s="14" t="s">
        <v>147</v>
      </c>
      <c r="F193" s="13">
        <v>60</v>
      </c>
      <c r="G193" s="14" t="s">
        <v>65</v>
      </c>
      <c r="H193" s="14" t="s">
        <v>65</v>
      </c>
      <c r="I193" s="13">
        <v>27</v>
      </c>
      <c r="J193" s="13">
        <v>4805</v>
      </c>
      <c r="K193" s="13">
        <v>1</v>
      </c>
      <c r="L193" s="13">
        <v>1</v>
      </c>
      <c r="M193" s="13">
        <v>1</v>
      </c>
      <c r="N193" s="14" t="s">
        <v>1040</v>
      </c>
      <c r="O193" s="14" t="s">
        <v>580</v>
      </c>
      <c r="P193" s="14" t="s">
        <v>1041</v>
      </c>
      <c r="Q193" s="14" t="s">
        <v>559</v>
      </c>
      <c r="R193" s="14" t="s">
        <v>175</v>
      </c>
      <c r="S193" s="13">
        <v>3737</v>
      </c>
      <c r="T193" s="13">
        <v>0</v>
      </c>
      <c r="U193" s="13">
        <v>0</v>
      </c>
      <c r="V193" s="13">
        <v>0</v>
      </c>
      <c r="W193" s="13">
        <v>1271</v>
      </c>
      <c r="X193" s="13">
        <v>2466</v>
      </c>
      <c r="Y193" s="13">
        <v>3737</v>
      </c>
      <c r="Z193" s="13">
        <v>0</v>
      </c>
      <c r="AA193" s="13">
        <v>0</v>
      </c>
      <c r="AB193" s="13">
        <v>50</v>
      </c>
      <c r="AC193" s="1" t="str">
        <f t="shared" si="12"/>
        <v>freestand</v>
      </c>
      <c r="AD193" s="1">
        <f>IF(I193=0,CONTROL!H$13,IF(I193&lt;=CONTROL!F$12,CONTROL!H$12,IF(I193&lt;=CONTROL!F$11,CONTROL!H$11,IF(I193&lt;=CONTROL!F$10,CONTROL!H$10,CONTROL!H$9))))</f>
        <v>4805</v>
      </c>
      <c r="AE193" s="1">
        <f t="shared" si="13"/>
        <v>3737</v>
      </c>
      <c r="AF193" s="19">
        <f t="shared" si="14"/>
        <v>0.77773152965660775</v>
      </c>
      <c r="AG193" s="19">
        <f t="shared" si="15"/>
        <v>1</v>
      </c>
    </row>
    <row r="194" spans="1:33" x14ac:dyDescent="0.25">
      <c r="A194" s="12" t="s">
        <v>146</v>
      </c>
      <c r="B194" s="13">
        <v>109</v>
      </c>
      <c r="C194" s="13">
        <v>128</v>
      </c>
      <c r="D194" s="13">
        <v>230</v>
      </c>
      <c r="E194" s="14" t="s">
        <v>147</v>
      </c>
      <c r="F194" s="13">
        <v>60</v>
      </c>
      <c r="G194" s="14" t="s">
        <v>65</v>
      </c>
      <c r="H194" s="14" t="s">
        <v>65</v>
      </c>
      <c r="I194" s="13">
        <v>27</v>
      </c>
      <c r="J194" s="13">
        <v>4805</v>
      </c>
      <c r="K194" s="13">
        <v>0.26</v>
      </c>
      <c r="L194" s="13">
        <v>2</v>
      </c>
      <c r="M194" s="13">
        <v>0</v>
      </c>
      <c r="N194" s="14" t="s">
        <v>900</v>
      </c>
      <c r="O194" s="14" t="s">
        <v>555</v>
      </c>
      <c r="P194" s="14" t="s">
        <v>556</v>
      </c>
      <c r="Q194" s="14" t="s">
        <v>552</v>
      </c>
      <c r="R194" s="14" t="s">
        <v>158</v>
      </c>
      <c r="S194" s="13">
        <v>1254</v>
      </c>
      <c r="T194" s="13">
        <v>0</v>
      </c>
      <c r="U194" s="13">
        <v>0</v>
      </c>
      <c r="V194" s="13">
        <v>0</v>
      </c>
      <c r="W194" s="13">
        <v>169</v>
      </c>
      <c r="X194" s="13">
        <v>1089</v>
      </c>
      <c r="Y194" s="13">
        <v>1254</v>
      </c>
      <c r="Z194" s="13">
        <v>0</v>
      </c>
      <c r="AA194" s="13">
        <v>0</v>
      </c>
      <c r="AB194" s="13">
        <v>50</v>
      </c>
      <c r="AC194" s="1" t="str">
        <f t="shared" si="12"/>
        <v>mobile</v>
      </c>
      <c r="AD194" s="1">
        <f>IF(I194=0,CONTROL!H$13,IF(I194&lt;=CONTROL!F$12,CONTROL!H$12,IF(I194&lt;=CONTROL!F$11,CONTROL!H$11,IF(I194&lt;=CONTROL!F$10,CONTROL!H$10,CONTROL!H$9))))</f>
        <v>4805</v>
      </c>
      <c r="AE194" s="1">
        <f t="shared" si="13"/>
        <v>1258</v>
      </c>
      <c r="AF194" s="19">
        <f t="shared" si="14"/>
        <v>0.26181061394380856</v>
      </c>
      <c r="AG194" s="19">
        <f t="shared" si="15"/>
        <v>0.26181061394380856</v>
      </c>
    </row>
    <row r="195" spans="1:33" x14ac:dyDescent="0.25">
      <c r="A195" s="12" t="s">
        <v>146</v>
      </c>
      <c r="B195" s="13">
        <v>60</v>
      </c>
      <c r="C195" s="13">
        <v>78</v>
      </c>
      <c r="D195" s="13">
        <v>114</v>
      </c>
      <c r="E195" s="14" t="s">
        <v>147</v>
      </c>
      <c r="F195" s="13">
        <v>60</v>
      </c>
      <c r="G195" s="14" t="s">
        <v>65</v>
      </c>
      <c r="H195" s="14" t="s">
        <v>65</v>
      </c>
      <c r="I195" s="13">
        <v>27</v>
      </c>
      <c r="J195" s="13">
        <v>4805</v>
      </c>
      <c r="K195" s="13">
        <v>1</v>
      </c>
      <c r="L195" s="13">
        <v>1</v>
      </c>
      <c r="M195" s="13">
        <v>1</v>
      </c>
      <c r="N195" s="14" t="s">
        <v>1042</v>
      </c>
      <c r="O195" s="14" t="s">
        <v>596</v>
      </c>
      <c r="P195" s="14" t="s">
        <v>1043</v>
      </c>
      <c r="Q195" s="14" t="s">
        <v>552</v>
      </c>
      <c r="R195" s="14" t="s">
        <v>261</v>
      </c>
      <c r="S195" s="13">
        <v>7863</v>
      </c>
      <c r="T195" s="13">
        <v>0</v>
      </c>
      <c r="U195" s="13">
        <v>0</v>
      </c>
      <c r="V195" s="13">
        <v>0</v>
      </c>
      <c r="W195" s="13">
        <v>544</v>
      </c>
      <c r="X195" s="13">
        <v>7319</v>
      </c>
      <c r="Y195" s="13">
        <v>7863</v>
      </c>
      <c r="Z195" s="13">
        <v>0</v>
      </c>
      <c r="AA195" s="13">
        <v>0</v>
      </c>
      <c r="AB195" s="13">
        <v>50</v>
      </c>
      <c r="AC195" s="1" t="str">
        <f t="shared" ref="AC195:AC258" si="16">IF(L195=1,"freestand",IF(L195=2,"mobile",IF(L195=3,"new",IF(F195&gt;0,"hospital","no service"))))</f>
        <v>freestand</v>
      </c>
      <c r="AD195" s="1">
        <f>IF(I195=0,CONTROL!H$13,IF(I195&lt;=CONTROL!F$12,CONTROL!H$12,IF(I195&lt;=CONTROL!F$11,CONTROL!H$11,IF(I195&lt;=CONTROL!F$10,CONTROL!H$10,CONTROL!H$9))))</f>
        <v>4805</v>
      </c>
      <c r="AE195" s="1">
        <f t="shared" ref="AE195:AE258" si="17">T195+U195+W195+X195</f>
        <v>7863</v>
      </c>
      <c r="AF195" s="19">
        <f t="shared" ref="AF195:AF258" si="18">IF((AE195/AD195)&gt;1,1,AE195/AD195)</f>
        <v>1</v>
      </c>
      <c r="AG195" s="19">
        <f t="shared" ref="AG195:AG258" si="19">IF(M195&gt;0,M195,AF195)</f>
        <v>1</v>
      </c>
    </row>
    <row r="196" spans="1:33" x14ac:dyDescent="0.25">
      <c r="A196" s="12" t="s">
        <v>146</v>
      </c>
      <c r="B196" s="13">
        <v>78</v>
      </c>
      <c r="C196" s="13">
        <v>95</v>
      </c>
      <c r="D196" s="13">
        <v>145</v>
      </c>
      <c r="E196" s="14" t="s">
        <v>147</v>
      </c>
      <c r="F196" s="13">
        <v>60</v>
      </c>
      <c r="G196" s="14" t="s">
        <v>65</v>
      </c>
      <c r="H196" s="14" t="s">
        <v>65</v>
      </c>
      <c r="I196" s="13">
        <v>27</v>
      </c>
      <c r="J196" s="13">
        <v>4805</v>
      </c>
      <c r="K196" s="13">
        <v>0.3</v>
      </c>
      <c r="L196" s="13">
        <v>2</v>
      </c>
      <c r="M196" s="13">
        <v>0</v>
      </c>
      <c r="N196" s="14" t="s">
        <v>1044</v>
      </c>
      <c r="O196" s="14" t="s">
        <v>571</v>
      </c>
      <c r="P196" s="14" t="s">
        <v>1045</v>
      </c>
      <c r="Q196" s="14" t="s">
        <v>559</v>
      </c>
      <c r="R196" s="14" t="s">
        <v>261</v>
      </c>
      <c r="S196" s="13">
        <v>1427</v>
      </c>
      <c r="T196" s="13">
        <v>0</v>
      </c>
      <c r="U196" s="13">
        <v>0</v>
      </c>
      <c r="V196" s="13">
        <v>0</v>
      </c>
      <c r="W196" s="13">
        <v>200</v>
      </c>
      <c r="X196" s="13">
        <v>1227</v>
      </c>
      <c r="Y196" s="13">
        <v>1427</v>
      </c>
      <c r="Z196" s="13">
        <v>0</v>
      </c>
      <c r="AA196" s="13">
        <v>0</v>
      </c>
      <c r="AB196" s="13">
        <v>50</v>
      </c>
      <c r="AC196" s="1" t="str">
        <f t="shared" si="16"/>
        <v>mobile</v>
      </c>
      <c r="AD196" s="1">
        <f>IF(I196=0,CONTROL!H$13,IF(I196&lt;=CONTROL!F$12,CONTROL!H$12,IF(I196&lt;=CONTROL!F$11,CONTROL!H$11,IF(I196&lt;=CONTROL!F$10,CONTROL!H$10,CONTROL!H$9))))</f>
        <v>4805</v>
      </c>
      <c r="AE196" s="1">
        <f t="shared" si="17"/>
        <v>1427</v>
      </c>
      <c r="AF196" s="19">
        <f t="shared" si="18"/>
        <v>0.29698231009365245</v>
      </c>
      <c r="AG196" s="19">
        <f t="shared" si="19"/>
        <v>0.29698231009365245</v>
      </c>
    </row>
    <row r="197" spans="1:33" x14ac:dyDescent="0.25">
      <c r="A197" s="12" t="s">
        <v>161</v>
      </c>
      <c r="B197" s="13">
        <v>103</v>
      </c>
      <c r="C197" s="13">
        <v>-99</v>
      </c>
      <c r="D197" s="13">
        <v>101</v>
      </c>
      <c r="E197" s="14" t="s">
        <v>162</v>
      </c>
      <c r="F197" s="13">
        <v>60</v>
      </c>
      <c r="G197" s="14" t="s">
        <v>65</v>
      </c>
      <c r="H197" s="14" t="s">
        <v>65</v>
      </c>
      <c r="I197" s="13">
        <v>27</v>
      </c>
      <c r="J197" s="13">
        <v>4805</v>
      </c>
      <c r="K197" s="13">
        <v>2</v>
      </c>
      <c r="L197" s="16"/>
      <c r="M197" s="13">
        <v>2</v>
      </c>
      <c r="N197" s="14" t="s">
        <v>602</v>
      </c>
      <c r="O197" s="14" t="s">
        <v>557</v>
      </c>
      <c r="P197" s="14" t="s">
        <v>159</v>
      </c>
      <c r="Q197" s="14" t="s">
        <v>159</v>
      </c>
      <c r="R197" s="14" t="s">
        <v>159</v>
      </c>
      <c r="S197" s="13">
        <v>7735</v>
      </c>
      <c r="T197" s="13">
        <v>355</v>
      </c>
      <c r="U197" s="13">
        <v>631</v>
      </c>
      <c r="V197" s="13">
        <v>986</v>
      </c>
      <c r="W197" s="13">
        <v>2781</v>
      </c>
      <c r="X197" s="13">
        <v>3968</v>
      </c>
      <c r="Y197" s="13">
        <v>6749</v>
      </c>
      <c r="Z197" s="16"/>
      <c r="AA197" s="13">
        <v>0</v>
      </c>
      <c r="AB197" s="13">
        <v>50</v>
      </c>
      <c r="AC197" s="1" t="str">
        <f t="shared" si="16"/>
        <v>hospital</v>
      </c>
      <c r="AD197" s="1">
        <f>IF(I197=0,CONTROL!H$13,IF(I197&lt;=CONTROL!F$12,CONTROL!H$12,IF(I197&lt;=CONTROL!F$11,CONTROL!H$11,IF(I197&lt;=CONTROL!F$10,CONTROL!H$10,CONTROL!H$9))))</f>
        <v>4805</v>
      </c>
      <c r="AE197" s="1">
        <f t="shared" si="17"/>
        <v>7735</v>
      </c>
      <c r="AF197" s="19">
        <f t="shared" si="18"/>
        <v>1</v>
      </c>
      <c r="AG197" s="19">
        <f t="shared" si="19"/>
        <v>2</v>
      </c>
    </row>
    <row r="198" spans="1:33" x14ac:dyDescent="0.25">
      <c r="A198" s="12" t="s">
        <v>161</v>
      </c>
      <c r="B198" s="13">
        <v>115</v>
      </c>
      <c r="C198" s="13">
        <v>-99</v>
      </c>
      <c r="D198" s="13">
        <v>182</v>
      </c>
      <c r="E198" s="14" t="s">
        <v>162</v>
      </c>
      <c r="F198" s="13">
        <v>60</v>
      </c>
      <c r="G198" s="14" t="s">
        <v>65</v>
      </c>
      <c r="H198" s="14" t="s">
        <v>65</v>
      </c>
      <c r="I198" s="13">
        <v>27</v>
      </c>
      <c r="J198" s="13">
        <v>4805</v>
      </c>
      <c r="K198" s="13">
        <v>1</v>
      </c>
      <c r="L198" s="16"/>
      <c r="M198" s="13">
        <v>1</v>
      </c>
      <c r="N198" s="14" t="s">
        <v>159</v>
      </c>
      <c r="O198" s="15" t="s">
        <v>598</v>
      </c>
      <c r="P198" s="14" t="s">
        <v>159</v>
      </c>
      <c r="Q198" s="14" t="s">
        <v>159</v>
      </c>
      <c r="R198" s="14" t="s">
        <v>159</v>
      </c>
      <c r="S198" s="13">
        <v>2472</v>
      </c>
      <c r="T198" s="13">
        <v>0</v>
      </c>
      <c r="U198" s="13">
        <v>0</v>
      </c>
      <c r="V198" s="13">
        <v>0</v>
      </c>
      <c r="W198" s="13">
        <v>913</v>
      </c>
      <c r="X198" s="13">
        <v>1559</v>
      </c>
      <c r="Y198" s="13">
        <v>2472</v>
      </c>
      <c r="Z198" s="16"/>
      <c r="AA198" s="13">
        <v>0</v>
      </c>
      <c r="AB198" s="13">
        <v>50</v>
      </c>
      <c r="AC198" s="1" t="str">
        <f t="shared" si="16"/>
        <v>hospital</v>
      </c>
      <c r="AD198" s="1">
        <f>IF(I198=0,CONTROL!H$13,IF(I198&lt;=CONTROL!F$12,CONTROL!H$12,IF(I198&lt;=CONTROL!F$11,CONTROL!H$11,IF(I198&lt;=CONTROL!F$10,CONTROL!H$10,CONTROL!H$9))))</f>
        <v>4805</v>
      </c>
      <c r="AE198" s="1">
        <f t="shared" si="17"/>
        <v>2472</v>
      </c>
      <c r="AF198" s="19">
        <f t="shared" si="18"/>
        <v>0.51446409989594177</v>
      </c>
      <c r="AG198" s="19">
        <f t="shared" si="19"/>
        <v>1</v>
      </c>
    </row>
    <row r="199" spans="1:33" x14ac:dyDescent="0.25">
      <c r="A199" s="12" t="s">
        <v>161</v>
      </c>
      <c r="B199" s="13">
        <v>105</v>
      </c>
      <c r="C199" s="13">
        <v>-99</v>
      </c>
      <c r="D199" s="13">
        <v>103</v>
      </c>
      <c r="E199" s="14" t="s">
        <v>162</v>
      </c>
      <c r="F199" s="13">
        <v>60</v>
      </c>
      <c r="G199" s="14" t="s">
        <v>65</v>
      </c>
      <c r="H199" s="14" t="s">
        <v>65</v>
      </c>
      <c r="I199" s="13">
        <v>27</v>
      </c>
      <c r="J199" s="13">
        <v>4805</v>
      </c>
      <c r="K199" s="13">
        <v>1</v>
      </c>
      <c r="L199" s="16"/>
      <c r="M199" s="13">
        <v>1</v>
      </c>
      <c r="N199" s="14" t="s">
        <v>553</v>
      </c>
      <c r="O199" s="14" t="s">
        <v>554</v>
      </c>
      <c r="P199" s="14" t="s">
        <v>159</v>
      </c>
      <c r="Q199" s="14" t="s">
        <v>159</v>
      </c>
      <c r="R199" s="14" t="s">
        <v>159</v>
      </c>
      <c r="S199" s="13">
        <v>6151</v>
      </c>
      <c r="T199" s="13">
        <v>360</v>
      </c>
      <c r="U199" s="13">
        <v>721</v>
      </c>
      <c r="V199" s="13">
        <v>1081</v>
      </c>
      <c r="W199" s="13">
        <v>2230</v>
      </c>
      <c r="X199" s="13">
        <v>2840</v>
      </c>
      <c r="Y199" s="13">
        <v>5070</v>
      </c>
      <c r="Z199" s="16"/>
      <c r="AA199" s="13">
        <v>0</v>
      </c>
      <c r="AB199" s="13">
        <v>50</v>
      </c>
      <c r="AC199" s="1" t="str">
        <f t="shared" si="16"/>
        <v>hospital</v>
      </c>
      <c r="AD199" s="1">
        <f>IF(I199=0,CONTROL!H$13,IF(I199&lt;=CONTROL!F$12,CONTROL!H$12,IF(I199&lt;=CONTROL!F$11,CONTROL!H$11,IF(I199&lt;=CONTROL!F$10,CONTROL!H$10,CONTROL!H$9))))</f>
        <v>4805</v>
      </c>
      <c r="AE199" s="1">
        <f t="shared" si="17"/>
        <v>6151</v>
      </c>
      <c r="AF199" s="19">
        <f t="shared" si="18"/>
        <v>1</v>
      </c>
      <c r="AG199" s="19">
        <f t="shared" si="19"/>
        <v>1</v>
      </c>
    </row>
    <row r="200" spans="1:33" x14ac:dyDescent="0.25">
      <c r="A200" s="12" t="s">
        <v>146</v>
      </c>
      <c r="B200" s="13">
        <v>106</v>
      </c>
      <c r="C200" s="13">
        <v>125</v>
      </c>
      <c r="D200" s="13">
        <v>220</v>
      </c>
      <c r="E200" s="14" t="s">
        <v>147</v>
      </c>
      <c r="F200" s="13">
        <v>60</v>
      </c>
      <c r="G200" s="14" t="s">
        <v>65</v>
      </c>
      <c r="H200" s="14" t="s">
        <v>65</v>
      </c>
      <c r="I200" s="13">
        <v>27</v>
      </c>
      <c r="J200" s="13">
        <v>4805</v>
      </c>
      <c r="K200" s="13">
        <v>0.12</v>
      </c>
      <c r="L200" s="13">
        <v>2</v>
      </c>
      <c r="M200" s="13">
        <v>0</v>
      </c>
      <c r="N200" s="14" t="s">
        <v>900</v>
      </c>
      <c r="O200" s="14" t="s">
        <v>1046</v>
      </c>
      <c r="P200" s="14" t="s">
        <v>567</v>
      </c>
      <c r="Q200" s="14" t="s">
        <v>552</v>
      </c>
      <c r="R200" s="14" t="s">
        <v>155</v>
      </c>
      <c r="S200" s="13">
        <v>590</v>
      </c>
      <c r="T200" s="13">
        <v>0</v>
      </c>
      <c r="U200" s="13">
        <v>0</v>
      </c>
      <c r="V200" s="13">
        <v>0</v>
      </c>
      <c r="W200" s="13">
        <v>95</v>
      </c>
      <c r="X200" s="13">
        <v>495</v>
      </c>
      <c r="Y200" s="13">
        <v>590</v>
      </c>
      <c r="Z200" s="13">
        <v>0</v>
      </c>
      <c r="AA200" s="13">
        <v>0</v>
      </c>
      <c r="AB200" s="13">
        <v>50</v>
      </c>
      <c r="AC200" s="1" t="str">
        <f t="shared" si="16"/>
        <v>mobile</v>
      </c>
      <c r="AD200" s="1">
        <f>IF(I200=0,CONTROL!H$13,IF(I200&lt;=CONTROL!F$12,CONTROL!H$12,IF(I200&lt;=CONTROL!F$11,CONTROL!H$11,IF(I200&lt;=CONTROL!F$10,CONTROL!H$10,CONTROL!H$9))))</f>
        <v>4805</v>
      </c>
      <c r="AE200" s="1">
        <f t="shared" si="17"/>
        <v>590</v>
      </c>
      <c r="AF200" s="19">
        <f t="shared" si="18"/>
        <v>0.12278876170655567</v>
      </c>
      <c r="AG200" s="19">
        <f t="shared" si="19"/>
        <v>0.12278876170655567</v>
      </c>
    </row>
    <row r="201" spans="1:33" x14ac:dyDescent="0.25">
      <c r="A201" s="12" t="s">
        <v>146</v>
      </c>
      <c r="B201" s="13">
        <v>141</v>
      </c>
      <c r="C201" s="13">
        <v>166</v>
      </c>
      <c r="D201" s="13">
        <v>384</v>
      </c>
      <c r="E201" s="14" t="s">
        <v>147</v>
      </c>
      <c r="F201" s="13">
        <v>60</v>
      </c>
      <c r="G201" s="14" t="s">
        <v>65</v>
      </c>
      <c r="H201" s="14" t="s">
        <v>65</v>
      </c>
      <c r="I201" s="13">
        <v>27</v>
      </c>
      <c r="J201" s="13">
        <v>4805</v>
      </c>
      <c r="K201" s="13">
        <v>1</v>
      </c>
      <c r="L201" s="13">
        <v>1</v>
      </c>
      <c r="M201" s="13">
        <v>1</v>
      </c>
      <c r="N201" s="14" t="s">
        <v>1047</v>
      </c>
      <c r="O201" s="14" t="s">
        <v>592</v>
      </c>
      <c r="P201" s="14" t="s">
        <v>593</v>
      </c>
      <c r="Q201" s="14" t="s">
        <v>552</v>
      </c>
      <c r="R201" s="14" t="s">
        <v>594</v>
      </c>
      <c r="S201" s="13">
        <v>2855</v>
      </c>
      <c r="T201" s="13">
        <v>0</v>
      </c>
      <c r="U201" s="13">
        <v>0</v>
      </c>
      <c r="V201" s="13">
        <v>0</v>
      </c>
      <c r="W201" s="13">
        <v>865</v>
      </c>
      <c r="X201" s="13">
        <v>1990</v>
      </c>
      <c r="Y201" s="13">
        <v>2855</v>
      </c>
      <c r="Z201" s="13">
        <v>0</v>
      </c>
      <c r="AA201" s="13">
        <v>0</v>
      </c>
      <c r="AB201" s="13">
        <v>50</v>
      </c>
      <c r="AC201" s="1" t="str">
        <f t="shared" si="16"/>
        <v>freestand</v>
      </c>
      <c r="AD201" s="1">
        <f>IF(I201=0,CONTROL!H$13,IF(I201&lt;=CONTROL!F$12,CONTROL!H$12,IF(I201&lt;=CONTROL!F$11,CONTROL!H$11,IF(I201&lt;=CONTROL!F$10,CONTROL!H$10,CONTROL!H$9))))</f>
        <v>4805</v>
      </c>
      <c r="AE201" s="1">
        <f t="shared" si="17"/>
        <v>2855</v>
      </c>
      <c r="AF201" s="19">
        <f t="shared" si="18"/>
        <v>0.59417273673257021</v>
      </c>
      <c r="AG201" s="19">
        <f t="shared" si="19"/>
        <v>1</v>
      </c>
    </row>
    <row r="202" spans="1:33" x14ac:dyDescent="0.25">
      <c r="A202" s="12" t="s">
        <v>146</v>
      </c>
      <c r="B202" s="13">
        <v>53</v>
      </c>
      <c r="C202" s="13">
        <v>71</v>
      </c>
      <c r="D202" s="13">
        <v>107</v>
      </c>
      <c r="E202" s="14" t="s">
        <v>147</v>
      </c>
      <c r="F202" s="13">
        <v>60</v>
      </c>
      <c r="G202" s="14" t="s">
        <v>65</v>
      </c>
      <c r="H202" s="14" t="s">
        <v>65</v>
      </c>
      <c r="I202" s="13">
        <v>27</v>
      </c>
      <c r="J202" s="13">
        <v>4805</v>
      </c>
      <c r="K202" s="13">
        <v>1</v>
      </c>
      <c r="L202" s="13">
        <v>1</v>
      </c>
      <c r="M202" s="13">
        <v>1</v>
      </c>
      <c r="N202" s="14" t="s">
        <v>1048</v>
      </c>
      <c r="O202" s="14" t="s">
        <v>609</v>
      </c>
      <c r="P202" s="14" t="s">
        <v>1049</v>
      </c>
      <c r="Q202" s="14" t="s">
        <v>552</v>
      </c>
      <c r="R202" s="14" t="s">
        <v>175</v>
      </c>
      <c r="S202" s="13">
        <v>4230</v>
      </c>
      <c r="T202" s="13">
        <v>0</v>
      </c>
      <c r="U202" s="13">
        <v>0</v>
      </c>
      <c r="V202" s="13">
        <v>0</v>
      </c>
      <c r="W202" s="13">
        <v>1529</v>
      </c>
      <c r="X202" s="13">
        <v>2701</v>
      </c>
      <c r="Y202" s="13">
        <v>4230</v>
      </c>
      <c r="Z202" s="13">
        <v>0</v>
      </c>
      <c r="AA202" s="13">
        <v>0</v>
      </c>
      <c r="AB202" s="13">
        <v>50</v>
      </c>
      <c r="AC202" s="1" t="str">
        <f t="shared" si="16"/>
        <v>freestand</v>
      </c>
      <c r="AD202" s="1">
        <f>IF(I202=0,CONTROL!H$13,IF(I202&lt;=CONTROL!F$12,CONTROL!H$12,IF(I202&lt;=CONTROL!F$11,CONTROL!H$11,IF(I202&lt;=CONTROL!F$10,CONTROL!H$10,CONTROL!H$9))))</f>
        <v>4805</v>
      </c>
      <c r="AE202" s="1">
        <f t="shared" si="17"/>
        <v>4230</v>
      </c>
      <c r="AF202" s="19">
        <f t="shared" si="18"/>
        <v>0.88033298647242453</v>
      </c>
      <c r="AG202" s="19">
        <f t="shared" si="19"/>
        <v>1</v>
      </c>
    </row>
    <row r="203" spans="1:33" x14ac:dyDescent="0.25">
      <c r="A203" s="12" t="s">
        <v>161</v>
      </c>
      <c r="B203" s="13">
        <v>129</v>
      </c>
      <c r="C203" s="13">
        <v>-99</v>
      </c>
      <c r="D203" s="13">
        <v>316</v>
      </c>
      <c r="E203" s="14" t="s">
        <v>162</v>
      </c>
      <c r="F203" s="13">
        <v>60</v>
      </c>
      <c r="G203" s="14" t="s">
        <v>65</v>
      </c>
      <c r="H203" s="14" t="s">
        <v>65</v>
      </c>
      <c r="I203" s="13">
        <v>27</v>
      </c>
      <c r="J203" s="13">
        <v>4805</v>
      </c>
      <c r="K203" s="13">
        <v>1</v>
      </c>
      <c r="L203" s="16"/>
      <c r="M203" s="13">
        <v>1</v>
      </c>
      <c r="N203" s="14" t="s">
        <v>159</v>
      </c>
      <c r="O203" s="14" t="s">
        <v>584</v>
      </c>
      <c r="P203" s="14" t="s">
        <v>159</v>
      </c>
      <c r="Q203" s="14" t="s">
        <v>159</v>
      </c>
      <c r="R203" s="14" t="s">
        <v>159</v>
      </c>
      <c r="S203" s="13">
        <v>2990</v>
      </c>
      <c r="T203" s="13">
        <v>87</v>
      </c>
      <c r="U203" s="13">
        <v>201</v>
      </c>
      <c r="V203" s="13">
        <v>288</v>
      </c>
      <c r="W203" s="13">
        <v>1026</v>
      </c>
      <c r="X203" s="13">
        <v>1676</v>
      </c>
      <c r="Y203" s="13">
        <v>2702</v>
      </c>
      <c r="Z203" s="16"/>
      <c r="AA203" s="13">
        <v>0</v>
      </c>
      <c r="AB203" s="13">
        <v>50</v>
      </c>
      <c r="AC203" s="1" t="str">
        <f t="shared" si="16"/>
        <v>hospital</v>
      </c>
      <c r="AD203" s="1">
        <f>IF(I203=0,CONTROL!H$13,IF(I203&lt;=CONTROL!F$12,CONTROL!H$12,IF(I203&lt;=CONTROL!F$11,CONTROL!H$11,IF(I203&lt;=CONTROL!F$10,CONTROL!H$10,CONTROL!H$9))))</f>
        <v>4805</v>
      </c>
      <c r="AE203" s="1">
        <f t="shared" si="17"/>
        <v>2990</v>
      </c>
      <c r="AF203" s="19">
        <f t="shared" si="18"/>
        <v>0.62226847034339228</v>
      </c>
      <c r="AG203" s="19">
        <f t="shared" si="19"/>
        <v>1</v>
      </c>
    </row>
    <row r="204" spans="1:33" x14ac:dyDescent="0.25">
      <c r="A204" s="12" t="s">
        <v>161</v>
      </c>
      <c r="B204" s="13">
        <v>115</v>
      </c>
      <c r="C204" s="13">
        <v>-99</v>
      </c>
      <c r="D204" s="13">
        <v>180</v>
      </c>
      <c r="E204" s="14" t="s">
        <v>162</v>
      </c>
      <c r="F204" s="13">
        <v>60</v>
      </c>
      <c r="G204" s="14" t="s">
        <v>65</v>
      </c>
      <c r="H204" s="14" t="s">
        <v>65</v>
      </c>
      <c r="I204" s="13">
        <v>27</v>
      </c>
      <c r="J204" s="13">
        <v>4805</v>
      </c>
      <c r="K204" s="13">
        <v>2</v>
      </c>
      <c r="L204" s="16"/>
      <c r="M204" s="13">
        <v>2</v>
      </c>
      <c r="N204" s="14" t="s">
        <v>606</v>
      </c>
      <c r="O204" s="14" t="s">
        <v>607</v>
      </c>
      <c r="P204" s="14" t="s">
        <v>159</v>
      </c>
      <c r="Q204" s="14" t="s">
        <v>159</v>
      </c>
      <c r="R204" s="14" t="s">
        <v>159</v>
      </c>
      <c r="S204" s="13">
        <v>11372</v>
      </c>
      <c r="T204" s="13">
        <v>1662</v>
      </c>
      <c r="U204" s="13">
        <v>2276</v>
      </c>
      <c r="V204" s="13">
        <v>3938</v>
      </c>
      <c r="W204" s="13">
        <v>4217</v>
      </c>
      <c r="X204" s="13">
        <v>3217</v>
      </c>
      <c r="Y204" s="13">
        <v>7434</v>
      </c>
      <c r="Z204" s="16"/>
      <c r="AA204" s="13">
        <v>0</v>
      </c>
      <c r="AB204" s="13">
        <v>50</v>
      </c>
      <c r="AC204" s="1" t="str">
        <f t="shared" si="16"/>
        <v>hospital</v>
      </c>
      <c r="AD204" s="1">
        <f>IF(I204=0,CONTROL!H$13,IF(I204&lt;=CONTROL!F$12,CONTROL!H$12,IF(I204&lt;=CONTROL!F$11,CONTROL!H$11,IF(I204&lt;=CONTROL!F$10,CONTROL!H$10,CONTROL!H$9))))</f>
        <v>4805</v>
      </c>
      <c r="AE204" s="1">
        <f t="shared" si="17"/>
        <v>11372</v>
      </c>
      <c r="AF204" s="19">
        <f t="shared" si="18"/>
        <v>1</v>
      </c>
      <c r="AG204" s="19">
        <f t="shared" si="19"/>
        <v>2</v>
      </c>
    </row>
    <row r="205" spans="1:33" x14ac:dyDescent="0.25">
      <c r="A205" s="12" t="s">
        <v>146</v>
      </c>
      <c r="B205" s="13">
        <v>78</v>
      </c>
      <c r="C205" s="13">
        <v>95</v>
      </c>
      <c r="D205" s="13">
        <v>143</v>
      </c>
      <c r="E205" s="14" t="s">
        <v>147</v>
      </c>
      <c r="F205" s="13">
        <v>60</v>
      </c>
      <c r="G205" s="14" t="s">
        <v>65</v>
      </c>
      <c r="H205" s="14" t="s">
        <v>65</v>
      </c>
      <c r="I205" s="13">
        <v>27</v>
      </c>
      <c r="J205" s="13">
        <v>4805</v>
      </c>
      <c r="K205" s="13">
        <v>0.28000000000000003</v>
      </c>
      <c r="L205" s="13">
        <v>2</v>
      </c>
      <c r="M205" s="13">
        <v>0</v>
      </c>
      <c r="N205" s="14" t="s">
        <v>1044</v>
      </c>
      <c r="O205" s="14" t="s">
        <v>623</v>
      </c>
      <c r="P205" s="14" t="s">
        <v>567</v>
      </c>
      <c r="Q205" s="14" t="s">
        <v>552</v>
      </c>
      <c r="R205" s="14" t="s">
        <v>261</v>
      </c>
      <c r="S205" s="13">
        <v>1354</v>
      </c>
      <c r="T205" s="13">
        <v>0</v>
      </c>
      <c r="U205" s="13">
        <v>0</v>
      </c>
      <c r="V205" s="13">
        <v>0</v>
      </c>
      <c r="W205" s="13">
        <v>101</v>
      </c>
      <c r="X205" s="13">
        <v>1253</v>
      </c>
      <c r="Y205" s="13">
        <v>1354</v>
      </c>
      <c r="Z205" s="13">
        <v>0</v>
      </c>
      <c r="AA205" s="13">
        <v>0</v>
      </c>
      <c r="AB205" s="13">
        <v>50</v>
      </c>
      <c r="AC205" s="1" t="str">
        <f t="shared" si="16"/>
        <v>mobile</v>
      </c>
      <c r="AD205" s="1">
        <f>IF(I205=0,CONTROL!H$13,IF(I205&lt;=CONTROL!F$12,CONTROL!H$12,IF(I205&lt;=CONTROL!F$11,CONTROL!H$11,IF(I205&lt;=CONTROL!F$10,CONTROL!H$10,CONTROL!H$9))))</f>
        <v>4805</v>
      </c>
      <c r="AE205" s="1">
        <f t="shared" si="17"/>
        <v>1354</v>
      </c>
      <c r="AF205" s="19">
        <f t="shared" si="18"/>
        <v>0.28178980228928202</v>
      </c>
      <c r="AG205" s="19">
        <f t="shared" si="19"/>
        <v>0.28178980228928202</v>
      </c>
    </row>
    <row r="206" spans="1:33" x14ac:dyDescent="0.25">
      <c r="A206" s="12" t="s">
        <v>161</v>
      </c>
      <c r="B206" s="13">
        <v>67</v>
      </c>
      <c r="C206" s="13">
        <v>-99</v>
      </c>
      <c r="D206" s="13">
        <v>169</v>
      </c>
      <c r="E206" s="14" t="s">
        <v>162</v>
      </c>
      <c r="F206" s="13">
        <v>60</v>
      </c>
      <c r="G206" s="14" t="s">
        <v>65</v>
      </c>
      <c r="H206" s="14" t="s">
        <v>65</v>
      </c>
      <c r="I206" s="13">
        <v>27</v>
      </c>
      <c r="J206" s="13">
        <v>4805</v>
      </c>
      <c r="K206" s="13">
        <v>4</v>
      </c>
      <c r="L206" s="16"/>
      <c r="M206" s="13">
        <v>4</v>
      </c>
      <c r="N206" s="14" t="s">
        <v>159</v>
      </c>
      <c r="O206" s="14" t="s">
        <v>621</v>
      </c>
      <c r="P206" s="14" t="s">
        <v>159</v>
      </c>
      <c r="Q206" s="14" t="s">
        <v>159</v>
      </c>
      <c r="R206" s="14" t="s">
        <v>159</v>
      </c>
      <c r="S206" s="13">
        <v>16816</v>
      </c>
      <c r="T206" s="13">
        <v>3237</v>
      </c>
      <c r="U206" s="13">
        <v>3509</v>
      </c>
      <c r="V206" s="13">
        <v>6746</v>
      </c>
      <c r="W206" s="13">
        <v>6543</v>
      </c>
      <c r="X206" s="13">
        <v>3527</v>
      </c>
      <c r="Y206" s="13">
        <v>10070</v>
      </c>
      <c r="Z206" s="16"/>
      <c r="AA206" s="13">
        <v>0</v>
      </c>
      <c r="AB206" s="13">
        <v>50</v>
      </c>
      <c r="AC206" s="1" t="str">
        <f t="shared" si="16"/>
        <v>hospital</v>
      </c>
      <c r="AD206" s="1">
        <f>IF(I206=0,CONTROL!H$13,IF(I206&lt;=CONTROL!F$12,CONTROL!H$12,IF(I206&lt;=CONTROL!F$11,CONTROL!H$11,IF(I206&lt;=CONTROL!F$10,CONTROL!H$10,CONTROL!H$9))))</f>
        <v>4805</v>
      </c>
      <c r="AE206" s="1">
        <f t="shared" si="17"/>
        <v>16816</v>
      </c>
      <c r="AF206" s="19">
        <f t="shared" si="18"/>
        <v>1</v>
      </c>
      <c r="AG206" s="19">
        <f t="shared" si="19"/>
        <v>4</v>
      </c>
    </row>
    <row r="207" spans="1:33" x14ac:dyDescent="0.25">
      <c r="A207" s="12" t="s">
        <v>146</v>
      </c>
      <c r="B207" s="13">
        <v>146</v>
      </c>
      <c r="C207" s="13">
        <v>177</v>
      </c>
      <c r="D207" s="13">
        <v>500</v>
      </c>
      <c r="E207" s="14" t="s">
        <v>147</v>
      </c>
      <c r="F207" s="13">
        <v>60</v>
      </c>
      <c r="G207" s="14" t="s">
        <v>65</v>
      </c>
      <c r="H207" s="14" t="s">
        <v>65</v>
      </c>
      <c r="I207" s="13">
        <v>27</v>
      </c>
      <c r="J207" s="13">
        <v>4805</v>
      </c>
      <c r="K207" s="13">
        <v>1</v>
      </c>
      <c r="L207" s="13">
        <v>3</v>
      </c>
      <c r="M207" s="13">
        <v>1</v>
      </c>
      <c r="N207" s="14" t="s">
        <v>159</v>
      </c>
      <c r="O207" s="14" t="s">
        <v>1050</v>
      </c>
      <c r="P207" s="14" t="s">
        <v>159</v>
      </c>
      <c r="Q207" s="14" t="s">
        <v>159</v>
      </c>
      <c r="R207" s="14" t="s">
        <v>159</v>
      </c>
      <c r="S207" s="13">
        <v>0</v>
      </c>
      <c r="T207" s="13">
        <v>0</v>
      </c>
      <c r="U207" s="13">
        <v>0</v>
      </c>
      <c r="V207" s="13">
        <v>0</v>
      </c>
      <c r="W207" s="13">
        <v>0</v>
      </c>
      <c r="X207" s="13">
        <v>0</v>
      </c>
      <c r="Y207" s="13">
        <v>0</v>
      </c>
      <c r="Z207" s="13">
        <v>1</v>
      </c>
      <c r="AA207" s="13">
        <v>0</v>
      </c>
      <c r="AB207" s="13">
        <v>50</v>
      </c>
      <c r="AC207" s="1" t="str">
        <f t="shared" si="16"/>
        <v>new</v>
      </c>
      <c r="AD207" s="1">
        <f>IF(I207=0,CONTROL!H$13,IF(I207&lt;=CONTROL!F$12,CONTROL!H$12,IF(I207&lt;=CONTROL!F$11,CONTROL!H$11,IF(I207&lt;=CONTROL!F$10,CONTROL!H$10,CONTROL!H$9))))</f>
        <v>4805</v>
      </c>
      <c r="AE207" s="1">
        <f t="shared" si="17"/>
        <v>0</v>
      </c>
      <c r="AF207" s="19">
        <f t="shared" si="18"/>
        <v>0</v>
      </c>
      <c r="AG207" s="19">
        <f t="shared" si="19"/>
        <v>1</v>
      </c>
    </row>
    <row r="208" spans="1:33" x14ac:dyDescent="0.25">
      <c r="A208" s="12" t="s">
        <v>161</v>
      </c>
      <c r="B208" s="13">
        <v>72</v>
      </c>
      <c r="C208" s="13">
        <v>-99</v>
      </c>
      <c r="D208" s="13">
        <v>69</v>
      </c>
      <c r="E208" s="14" t="s">
        <v>162</v>
      </c>
      <c r="F208" s="13">
        <v>60</v>
      </c>
      <c r="G208" s="14" t="s">
        <v>65</v>
      </c>
      <c r="H208" s="14" t="s">
        <v>65</v>
      </c>
      <c r="I208" s="13">
        <v>27</v>
      </c>
      <c r="J208" s="13">
        <v>4805</v>
      </c>
      <c r="K208" s="13">
        <v>1</v>
      </c>
      <c r="L208" s="16"/>
      <c r="M208" s="13">
        <v>1</v>
      </c>
      <c r="N208" s="14" t="s">
        <v>582</v>
      </c>
      <c r="O208" s="14" t="s">
        <v>583</v>
      </c>
      <c r="P208" s="14" t="s">
        <v>159</v>
      </c>
      <c r="Q208" s="14" t="s">
        <v>159</v>
      </c>
      <c r="R208" s="14" t="s">
        <v>159</v>
      </c>
      <c r="S208" s="13">
        <v>5800</v>
      </c>
      <c r="T208" s="13">
        <v>507</v>
      </c>
      <c r="U208" s="13">
        <v>1007</v>
      </c>
      <c r="V208" s="13">
        <v>1514</v>
      </c>
      <c r="W208" s="13">
        <v>1752</v>
      </c>
      <c r="X208" s="13">
        <v>2534</v>
      </c>
      <c r="Y208" s="13">
        <v>4286</v>
      </c>
      <c r="Z208" s="16"/>
      <c r="AA208" s="13">
        <v>0</v>
      </c>
      <c r="AB208" s="13">
        <v>50</v>
      </c>
      <c r="AC208" s="1" t="str">
        <f t="shared" si="16"/>
        <v>hospital</v>
      </c>
      <c r="AD208" s="1">
        <f>IF(I208=0,CONTROL!H$13,IF(I208&lt;=CONTROL!F$12,CONTROL!H$12,IF(I208&lt;=CONTROL!F$11,CONTROL!H$11,IF(I208&lt;=CONTROL!F$10,CONTROL!H$10,CONTROL!H$9))))</f>
        <v>4805</v>
      </c>
      <c r="AE208" s="1">
        <f t="shared" si="17"/>
        <v>5800</v>
      </c>
      <c r="AF208" s="19">
        <f t="shared" si="18"/>
        <v>1</v>
      </c>
      <c r="AG208" s="19">
        <f t="shared" si="19"/>
        <v>1</v>
      </c>
    </row>
    <row r="209" spans="1:33" x14ac:dyDescent="0.25">
      <c r="A209" s="12" t="s">
        <v>161</v>
      </c>
      <c r="B209" s="13">
        <v>129</v>
      </c>
      <c r="C209" s="13">
        <v>-99</v>
      </c>
      <c r="D209" s="13">
        <v>316</v>
      </c>
      <c r="E209" s="14" t="s">
        <v>165</v>
      </c>
      <c r="F209" s="13">
        <v>60</v>
      </c>
      <c r="G209" s="14" t="s">
        <v>65</v>
      </c>
      <c r="H209" s="14" t="s">
        <v>65</v>
      </c>
      <c r="I209" s="13">
        <v>27</v>
      </c>
      <c r="J209" s="13">
        <v>4805</v>
      </c>
      <c r="K209" s="13">
        <v>0.06</v>
      </c>
      <c r="L209" s="13">
        <v>2</v>
      </c>
      <c r="M209" s="13">
        <v>0</v>
      </c>
      <c r="N209" s="14" t="s">
        <v>159</v>
      </c>
      <c r="O209" s="14" t="s">
        <v>584</v>
      </c>
      <c r="P209" s="14" t="s">
        <v>159</v>
      </c>
      <c r="Q209" s="14" t="s">
        <v>159</v>
      </c>
      <c r="R209" s="14" t="s">
        <v>159</v>
      </c>
      <c r="S209" s="13">
        <v>299</v>
      </c>
      <c r="T209" s="13">
        <v>6</v>
      </c>
      <c r="U209" s="13">
        <v>18</v>
      </c>
      <c r="V209" s="13">
        <v>24</v>
      </c>
      <c r="W209" s="13">
        <v>78</v>
      </c>
      <c r="X209" s="13">
        <v>197</v>
      </c>
      <c r="Y209" s="13">
        <v>275</v>
      </c>
      <c r="Z209" s="13">
        <v>0</v>
      </c>
      <c r="AA209" s="13">
        <v>0</v>
      </c>
      <c r="AB209" s="13">
        <v>50</v>
      </c>
      <c r="AC209" s="1" t="str">
        <f t="shared" si="16"/>
        <v>mobile</v>
      </c>
      <c r="AD209" s="1">
        <f>IF(I209=0,CONTROL!H$13,IF(I209&lt;=CONTROL!F$12,CONTROL!H$12,IF(I209&lt;=CONTROL!F$11,CONTROL!H$11,IF(I209&lt;=CONTROL!F$10,CONTROL!H$10,CONTROL!H$9))))</f>
        <v>4805</v>
      </c>
      <c r="AE209" s="1">
        <f t="shared" si="17"/>
        <v>299</v>
      </c>
      <c r="AF209" s="19">
        <f t="shared" si="18"/>
        <v>6.2226847034339228E-2</v>
      </c>
      <c r="AG209" s="19">
        <f t="shared" si="19"/>
        <v>6.2226847034339228E-2</v>
      </c>
    </row>
    <row r="210" spans="1:33" x14ac:dyDescent="0.25">
      <c r="A210" s="12" t="s">
        <v>161</v>
      </c>
      <c r="B210" s="13">
        <v>115</v>
      </c>
      <c r="C210" s="13">
        <v>-99</v>
      </c>
      <c r="D210" s="13">
        <v>210</v>
      </c>
      <c r="E210" s="14" t="s">
        <v>165</v>
      </c>
      <c r="F210" s="13">
        <v>60</v>
      </c>
      <c r="G210" s="14" t="s">
        <v>65</v>
      </c>
      <c r="H210" s="14" t="s">
        <v>65</v>
      </c>
      <c r="I210" s="13">
        <v>27</v>
      </c>
      <c r="J210" s="13">
        <v>4805</v>
      </c>
      <c r="K210" s="13">
        <v>0.46</v>
      </c>
      <c r="L210" s="13">
        <v>2</v>
      </c>
      <c r="M210" s="13">
        <v>0</v>
      </c>
      <c r="N210" s="14" t="s">
        <v>159</v>
      </c>
      <c r="O210" s="14" t="s">
        <v>1051</v>
      </c>
      <c r="P210" s="14" t="s">
        <v>159</v>
      </c>
      <c r="Q210" s="14" t="s">
        <v>159</v>
      </c>
      <c r="R210" s="14" t="s">
        <v>159</v>
      </c>
      <c r="S210" s="13">
        <v>2204</v>
      </c>
      <c r="T210" s="13">
        <v>0</v>
      </c>
      <c r="U210" s="13">
        <v>0</v>
      </c>
      <c r="V210" s="13">
        <v>0</v>
      </c>
      <c r="W210" s="13">
        <v>570</v>
      </c>
      <c r="X210" s="13">
        <v>1634</v>
      </c>
      <c r="Y210" s="13">
        <v>2204</v>
      </c>
      <c r="Z210" s="13">
        <v>0</v>
      </c>
      <c r="AA210" s="13">
        <v>0</v>
      </c>
      <c r="AB210" s="13">
        <v>50</v>
      </c>
      <c r="AC210" s="1" t="str">
        <f t="shared" si="16"/>
        <v>mobile</v>
      </c>
      <c r="AD210" s="1">
        <f>IF(I210=0,CONTROL!H$13,IF(I210&lt;=CONTROL!F$12,CONTROL!H$12,IF(I210&lt;=CONTROL!F$11,CONTROL!H$11,IF(I210&lt;=CONTROL!F$10,CONTROL!H$10,CONTROL!H$9))))</f>
        <v>4805</v>
      </c>
      <c r="AE210" s="1">
        <f t="shared" si="17"/>
        <v>2204</v>
      </c>
      <c r="AF210" s="19">
        <f t="shared" si="18"/>
        <v>0.45868886576482831</v>
      </c>
      <c r="AG210" s="19">
        <f t="shared" si="19"/>
        <v>0.45868886576482831</v>
      </c>
    </row>
    <row r="211" spans="1:33" x14ac:dyDescent="0.25">
      <c r="A211" s="12" t="s">
        <v>161</v>
      </c>
      <c r="B211" s="13">
        <v>67</v>
      </c>
      <c r="C211" s="13">
        <v>-99</v>
      </c>
      <c r="D211" s="13">
        <v>198</v>
      </c>
      <c r="E211" s="14" t="s">
        <v>162</v>
      </c>
      <c r="F211" s="13">
        <v>60</v>
      </c>
      <c r="G211" s="14" t="s">
        <v>65</v>
      </c>
      <c r="H211" s="14" t="s">
        <v>65</v>
      </c>
      <c r="I211" s="13">
        <v>27</v>
      </c>
      <c r="J211" s="13">
        <v>4805</v>
      </c>
      <c r="K211" s="13">
        <v>1</v>
      </c>
      <c r="L211" s="16"/>
      <c r="M211" s="13">
        <v>1</v>
      </c>
      <c r="N211" s="14" t="s">
        <v>159</v>
      </c>
      <c r="O211" s="14" t="s">
        <v>585</v>
      </c>
      <c r="P211" s="14" t="s">
        <v>159</v>
      </c>
      <c r="Q211" s="14" t="s">
        <v>159</v>
      </c>
      <c r="R211" s="14" t="s">
        <v>159</v>
      </c>
      <c r="S211" s="13">
        <v>5136</v>
      </c>
      <c r="T211" s="13">
        <v>596</v>
      </c>
      <c r="U211" s="13">
        <v>1607</v>
      </c>
      <c r="V211" s="13">
        <v>2203</v>
      </c>
      <c r="W211" s="13">
        <v>913</v>
      </c>
      <c r="X211" s="13">
        <v>2020</v>
      </c>
      <c r="Y211" s="13">
        <v>2933</v>
      </c>
      <c r="Z211" s="16"/>
      <c r="AA211" s="13">
        <v>0</v>
      </c>
      <c r="AB211" s="13">
        <v>50</v>
      </c>
      <c r="AC211" s="1" t="str">
        <f t="shared" si="16"/>
        <v>hospital</v>
      </c>
      <c r="AD211" s="1">
        <f>IF(I211=0,CONTROL!H$13,IF(I211&lt;=CONTROL!F$12,CONTROL!H$12,IF(I211&lt;=CONTROL!F$11,CONTROL!H$11,IF(I211&lt;=CONTROL!F$10,CONTROL!H$10,CONTROL!H$9))))</f>
        <v>4805</v>
      </c>
      <c r="AE211" s="1">
        <f t="shared" si="17"/>
        <v>5136</v>
      </c>
      <c r="AF211" s="19">
        <f t="shared" si="18"/>
        <v>1</v>
      </c>
      <c r="AG211" s="19">
        <f t="shared" si="19"/>
        <v>1</v>
      </c>
    </row>
    <row r="212" spans="1:33" x14ac:dyDescent="0.25">
      <c r="A212" s="12" t="s">
        <v>146</v>
      </c>
      <c r="B212" s="13">
        <v>94</v>
      </c>
      <c r="C212" s="13">
        <v>113</v>
      </c>
      <c r="D212" s="13">
        <v>172</v>
      </c>
      <c r="E212" s="14" t="s">
        <v>147</v>
      </c>
      <c r="F212" s="13">
        <v>60</v>
      </c>
      <c r="G212" s="14" t="s">
        <v>65</v>
      </c>
      <c r="H212" s="14" t="s">
        <v>65</v>
      </c>
      <c r="I212" s="13">
        <v>27</v>
      </c>
      <c r="J212" s="13">
        <v>4805</v>
      </c>
      <c r="K212" s="13">
        <v>0.14000000000000001</v>
      </c>
      <c r="L212" s="13">
        <v>2</v>
      </c>
      <c r="M212" s="13">
        <v>0</v>
      </c>
      <c r="N212" s="14" t="s">
        <v>900</v>
      </c>
      <c r="O212" s="14" t="s">
        <v>568</v>
      </c>
      <c r="P212" s="14" t="s">
        <v>569</v>
      </c>
      <c r="Q212" s="14" t="s">
        <v>552</v>
      </c>
      <c r="R212" s="14" t="s">
        <v>440</v>
      </c>
      <c r="S212" s="13">
        <v>688</v>
      </c>
      <c r="T212" s="13">
        <v>0</v>
      </c>
      <c r="U212" s="13">
        <v>0</v>
      </c>
      <c r="V212" s="13">
        <v>0</v>
      </c>
      <c r="W212" s="13">
        <v>209</v>
      </c>
      <c r="X212" s="13">
        <v>479</v>
      </c>
      <c r="Y212" s="13">
        <v>688</v>
      </c>
      <c r="Z212" s="13">
        <v>0</v>
      </c>
      <c r="AA212" s="13">
        <v>0</v>
      </c>
      <c r="AB212" s="13">
        <v>50</v>
      </c>
      <c r="AC212" s="1" t="str">
        <f t="shared" si="16"/>
        <v>mobile</v>
      </c>
      <c r="AD212" s="1">
        <f>IF(I212=0,CONTROL!H$13,IF(I212&lt;=CONTROL!F$12,CONTROL!H$12,IF(I212&lt;=CONTROL!F$11,CONTROL!H$11,IF(I212&lt;=CONTROL!F$10,CONTROL!H$10,CONTROL!H$9))))</f>
        <v>4805</v>
      </c>
      <c r="AE212" s="1">
        <f t="shared" si="17"/>
        <v>688</v>
      </c>
      <c r="AF212" s="19">
        <f t="shared" si="18"/>
        <v>0.14318418314255985</v>
      </c>
      <c r="AG212" s="19">
        <f t="shared" si="19"/>
        <v>0.14318418314255985</v>
      </c>
    </row>
    <row r="213" spans="1:33" x14ac:dyDescent="0.25">
      <c r="A213" s="12" t="s">
        <v>146</v>
      </c>
      <c r="B213" s="13">
        <v>93</v>
      </c>
      <c r="C213" s="13">
        <v>111</v>
      </c>
      <c r="D213" s="13">
        <v>169</v>
      </c>
      <c r="E213" s="14" t="s">
        <v>147</v>
      </c>
      <c r="F213" s="13">
        <v>60</v>
      </c>
      <c r="G213" s="14" t="s">
        <v>65</v>
      </c>
      <c r="H213" s="14" t="s">
        <v>65</v>
      </c>
      <c r="I213" s="13">
        <v>27</v>
      </c>
      <c r="J213" s="13">
        <v>4805</v>
      </c>
      <c r="K213" s="13">
        <v>1</v>
      </c>
      <c r="L213" s="13">
        <v>2</v>
      </c>
      <c r="M213" s="13">
        <v>0</v>
      </c>
      <c r="N213" s="14" t="s">
        <v>1052</v>
      </c>
      <c r="O213" s="14" t="s">
        <v>1039</v>
      </c>
      <c r="P213" s="14" t="s">
        <v>556</v>
      </c>
      <c r="Q213" s="14" t="s">
        <v>552</v>
      </c>
      <c r="R213" s="14" t="s">
        <v>1053</v>
      </c>
      <c r="S213" s="13">
        <v>5728</v>
      </c>
      <c r="T213" s="13">
        <v>0</v>
      </c>
      <c r="U213" s="13">
        <v>0</v>
      </c>
      <c r="V213" s="13">
        <v>0</v>
      </c>
      <c r="W213" s="13">
        <v>1238</v>
      </c>
      <c r="X213" s="13">
        <v>4490</v>
      </c>
      <c r="Y213" s="13">
        <v>5728</v>
      </c>
      <c r="Z213" s="13">
        <v>0</v>
      </c>
      <c r="AA213" s="13">
        <v>0</v>
      </c>
      <c r="AB213" s="13">
        <v>50</v>
      </c>
      <c r="AC213" s="1" t="str">
        <f t="shared" si="16"/>
        <v>mobile</v>
      </c>
      <c r="AD213" s="1">
        <f>IF(I213=0,CONTROL!H$13,IF(I213&lt;=CONTROL!F$12,CONTROL!H$12,IF(I213&lt;=CONTROL!F$11,CONTROL!H$11,IF(I213&lt;=CONTROL!F$10,CONTROL!H$10,CONTROL!H$9))))</f>
        <v>4805</v>
      </c>
      <c r="AE213" s="1">
        <f t="shared" si="17"/>
        <v>5728</v>
      </c>
      <c r="AF213" s="19">
        <f t="shared" si="18"/>
        <v>1</v>
      </c>
      <c r="AG213" s="19">
        <f t="shared" si="19"/>
        <v>1</v>
      </c>
    </row>
    <row r="214" spans="1:33" x14ac:dyDescent="0.25">
      <c r="A214" s="12" t="s">
        <v>146</v>
      </c>
      <c r="B214" s="13">
        <v>110</v>
      </c>
      <c r="C214" s="13">
        <v>129</v>
      </c>
      <c r="D214" s="13">
        <v>465</v>
      </c>
      <c r="E214" s="14" t="s">
        <v>147</v>
      </c>
      <c r="F214" s="13">
        <v>60</v>
      </c>
      <c r="G214" s="14" t="s">
        <v>65</v>
      </c>
      <c r="H214" s="14" t="s">
        <v>65</v>
      </c>
      <c r="I214" s="13">
        <v>27</v>
      </c>
      <c r="J214" s="13">
        <v>4805</v>
      </c>
      <c r="K214" s="13">
        <v>0.11</v>
      </c>
      <c r="L214" s="13">
        <v>2</v>
      </c>
      <c r="M214" s="13">
        <v>0</v>
      </c>
      <c r="N214" s="14" t="s">
        <v>900</v>
      </c>
      <c r="O214" s="14" t="s">
        <v>564</v>
      </c>
      <c r="P214" s="14" t="s">
        <v>1054</v>
      </c>
      <c r="Q214" s="14" t="s">
        <v>552</v>
      </c>
      <c r="R214" s="14" t="s">
        <v>158</v>
      </c>
      <c r="S214" s="13">
        <v>517</v>
      </c>
      <c r="T214" s="13">
        <v>0</v>
      </c>
      <c r="U214" s="13">
        <v>0</v>
      </c>
      <c r="V214" s="13">
        <v>0</v>
      </c>
      <c r="W214" s="13">
        <v>438</v>
      </c>
      <c r="X214" s="13">
        <v>79</v>
      </c>
      <c r="Y214" s="13">
        <v>517</v>
      </c>
      <c r="Z214" s="13">
        <v>0</v>
      </c>
      <c r="AA214" s="13">
        <v>0</v>
      </c>
      <c r="AB214" s="13">
        <v>50</v>
      </c>
      <c r="AC214" s="1" t="str">
        <f t="shared" si="16"/>
        <v>mobile</v>
      </c>
      <c r="AD214" s="1">
        <f>IF(I214=0,CONTROL!H$13,IF(I214&lt;=CONTROL!F$12,CONTROL!H$12,IF(I214&lt;=CONTROL!F$11,CONTROL!H$11,IF(I214&lt;=CONTROL!F$10,CONTROL!H$10,CONTROL!H$9))))</f>
        <v>4805</v>
      </c>
      <c r="AE214" s="1">
        <f t="shared" si="17"/>
        <v>517</v>
      </c>
      <c r="AF214" s="19">
        <f t="shared" si="18"/>
        <v>0.10759625390218522</v>
      </c>
      <c r="AG214" s="19">
        <f t="shared" si="19"/>
        <v>0.10759625390218522</v>
      </c>
    </row>
    <row r="215" spans="1:33" x14ac:dyDescent="0.25">
      <c r="A215" s="12" t="s">
        <v>146</v>
      </c>
      <c r="B215" s="13">
        <v>95</v>
      </c>
      <c r="C215" s="13">
        <v>114</v>
      </c>
      <c r="D215" s="13">
        <v>181</v>
      </c>
      <c r="E215" s="14" t="s">
        <v>147</v>
      </c>
      <c r="F215" s="13">
        <v>60</v>
      </c>
      <c r="G215" s="14" t="s">
        <v>65</v>
      </c>
      <c r="H215" s="14" t="s">
        <v>65</v>
      </c>
      <c r="I215" s="13">
        <v>27</v>
      </c>
      <c r="J215" s="13">
        <v>4805</v>
      </c>
      <c r="K215" s="13">
        <v>0.02</v>
      </c>
      <c r="L215" s="13">
        <v>2</v>
      </c>
      <c r="M215" s="13">
        <v>0</v>
      </c>
      <c r="N215" s="14" t="s">
        <v>900</v>
      </c>
      <c r="O215" s="14" t="s">
        <v>617</v>
      </c>
      <c r="P215" s="14" t="s">
        <v>618</v>
      </c>
      <c r="Q215" s="14" t="s">
        <v>552</v>
      </c>
      <c r="R215" s="14" t="s">
        <v>440</v>
      </c>
      <c r="S215" s="13">
        <v>111</v>
      </c>
      <c r="T215" s="13">
        <v>0</v>
      </c>
      <c r="U215" s="13">
        <v>0</v>
      </c>
      <c r="V215" s="13">
        <v>0</v>
      </c>
      <c r="W215" s="13">
        <v>0</v>
      </c>
      <c r="X215" s="13">
        <v>111</v>
      </c>
      <c r="Y215" s="13">
        <v>111</v>
      </c>
      <c r="Z215" s="13">
        <v>0</v>
      </c>
      <c r="AA215" s="13">
        <v>0</v>
      </c>
      <c r="AB215" s="13">
        <v>50</v>
      </c>
      <c r="AC215" s="1" t="str">
        <f t="shared" si="16"/>
        <v>mobile</v>
      </c>
      <c r="AD215" s="1">
        <f>IF(I215=0,CONTROL!H$13,IF(I215&lt;=CONTROL!F$12,CONTROL!H$12,IF(I215&lt;=CONTROL!F$11,CONTROL!H$11,IF(I215&lt;=CONTROL!F$10,CONTROL!H$10,CONTROL!H$9))))</f>
        <v>4805</v>
      </c>
      <c r="AE215" s="1">
        <f t="shared" si="17"/>
        <v>111</v>
      </c>
      <c r="AF215" s="19">
        <f t="shared" si="18"/>
        <v>2.3100936524453695E-2</v>
      </c>
      <c r="AG215" s="19">
        <f t="shared" si="19"/>
        <v>2.3100936524453695E-2</v>
      </c>
    </row>
    <row r="216" spans="1:33" x14ac:dyDescent="0.25">
      <c r="A216" s="12" t="s">
        <v>146</v>
      </c>
      <c r="B216" s="13">
        <v>78</v>
      </c>
      <c r="C216" s="13">
        <v>95</v>
      </c>
      <c r="D216" s="13">
        <v>144</v>
      </c>
      <c r="E216" s="14" t="s">
        <v>147</v>
      </c>
      <c r="F216" s="13">
        <v>60</v>
      </c>
      <c r="G216" s="14" t="s">
        <v>65</v>
      </c>
      <c r="H216" s="14" t="s">
        <v>65</v>
      </c>
      <c r="I216" s="13">
        <v>27</v>
      </c>
      <c r="J216" s="13">
        <v>4805</v>
      </c>
      <c r="K216" s="13">
        <v>0.47</v>
      </c>
      <c r="L216" s="13">
        <v>2</v>
      </c>
      <c r="M216" s="13">
        <v>0</v>
      </c>
      <c r="N216" s="14" t="s">
        <v>1044</v>
      </c>
      <c r="O216" s="14" t="s">
        <v>573</v>
      </c>
      <c r="P216" s="14" t="s">
        <v>574</v>
      </c>
      <c r="Q216" s="14" t="s">
        <v>575</v>
      </c>
      <c r="R216" s="14" t="s">
        <v>261</v>
      </c>
      <c r="S216" s="13">
        <v>2260</v>
      </c>
      <c r="T216" s="13">
        <v>0</v>
      </c>
      <c r="U216" s="13">
        <v>0</v>
      </c>
      <c r="V216" s="13">
        <v>0</v>
      </c>
      <c r="W216" s="13">
        <v>0</v>
      </c>
      <c r="X216" s="13">
        <v>2260</v>
      </c>
      <c r="Y216" s="13">
        <v>2260</v>
      </c>
      <c r="Z216" s="13">
        <v>0</v>
      </c>
      <c r="AA216" s="13">
        <v>0</v>
      </c>
      <c r="AB216" s="13">
        <v>50</v>
      </c>
      <c r="AC216" s="1" t="str">
        <f t="shared" si="16"/>
        <v>mobile</v>
      </c>
      <c r="AD216" s="1">
        <f>IF(I216=0,CONTROL!H$13,IF(I216&lt;=CONTROL!F$12,CONTROL!H$12,IF(I216&lt;=CONTROL!F$11,CONTROL!H$11,IF(I216&lt;=CONTROL!F$10,CONTROL!H$10,CONTROL!H$9))))</f>
        <v>4805</v>
      </c>
      <c r="AE216" s="1">
        <f t="shared" si="17"/>
        <v>2260</v>
      </c>
      <c r="AF216" s="19">
        <f t="shared" si="18"/>
        <v>0.4703433922996878</v>
      </c>
      <c r="AG216" s="19">
        <f t="shared" si="19"/>
        <v>0.4703433922996878</v>
      </c>
    </row>
    <row r="217" spans="1:33" x14ac:dyDescent="0.25">
      <c r="A217" s="12" t="s">
        <v>146</v>
      </c>
      <c r="B217" s="13">
        <v>106</v>
      </c>
      <c r="C217" s="13">
        <v>125</v>
      </c>
      <c r="D217" s="13">
        <v>221</v>
      </c>
      <c r="E217" s="14" t="s">
        <v>147</v>
      </c>
      <c r="F217" s="13">
        <v>60</v>
      </c>
      <c r="G217" s="14" t="s">
        <v>65</v>
      </c>
      <c r="H217" s="14" t="s">
        <v>65</v>
      </c>
      <c r="I217" s="13">
        <v>27</v>
      </c>
      <c r="J217" s="13">
        <v>4805</v>
      </c>
      <c r="K217" s="13">
        <v>0.21</v>
      </c>
      <c r="L217" s="13">
        <v>2</v>
      </c>
      <c r="M217" s="13">
        <v>0</v>
      </c>
      <c r="N217" s="14" t="s">
        <v>900</v>
      </c>
      <c r="O217" s="14" t="s">
        <v>983</v>
      </c>
      <c r="P217" s="14" t="s">
        <v>551</v>
      </c>
      <c r="Q217" s="14" t="s">
        <v>552</v>
      </c>
      <c r="R217" s="14" t="s">
        <v>155</v>
      </c>
      <c r="S217" s="13">
        <v>990</v>
      </c>
      <c r="T217" s="13">
        <v>0</v>
      </c>
      <c r="U217" s="13">
        <v>0</v>
      </c>
      <c r="V217" s="13">
        <v>0</v>
      </c>
      <c r="W217" s="13">
        <v>0</v>
      </c>
      <c r="X217" s="13">
        <v>990</v>
      </c>
      <c r="Y217" s="13">
        <v>990</v>
      </c>
      <c r="Z217" s="13">
        <v>0</v>
      </c>
      <c r="AA217" s="13">
        <v>0</v>
      </c>
      <c r="AB217" s="13">
        <v>50</v>
      </c>
      <c r="AC217" s="1" t="str">
        <f t="shared" si="16"/>
        <v>mobile</v>
      </c>
      <c r="AD217" s="1">
        <f>IF(I217=0,CONTROL!H$13,IF(I217&lt;=CONTROL!F$12,CONTROL!H$12,IF(I217&lt;=CONTROL!F$11,CONTROL!H$11,IF(I217&lt;=CONTROL!F$10,CONTROL!H$10,CONTROL!H$9))))</f>
        <v>4805</v>
      </c>
      <c r="AE217" s="1">
        <f t="shared" si="17"/>
        <v>990</v>
      </c>
      <c r="AF217" s="19">
        <f t="shared" si="18"/>
        <v>0.2060353798126951</v>
      </c>
      <c r="AG217" s="19">
        <f t="shared" si="19"/>
        <v>0.2060353798126951</v>
      </c>
    </row>
    <row r="218" spans="1:33" x14ac:dyDescent="0.25">
      <c r="A218" s="12" t="s">
        <v>146</v>
      </c>
      <c r="B218" s="13">
        <v>179</v>
      </c>
      <c r="C218" s="13">
        <v>217</v>
      </c>
      <c r="D218" s="13">
        <v>515</v>
      </c>
      <c r="E218" s="14" t="s">
        <v>147</v>
      </c>
      <c r="F218" s="13">
        <v>60</v>
      </c>
      <c r="G218" s="14" t="s">
        <v>65</v>
      </c>
      <c r="H218" s="14" t="s">
        <v>65</v>
      </c>
      <c r="I218" s="13">
        <v>27</v>
      </c>
      <c r="J218" s="13">
        <v>4805</v>
      </c>
      <c r="K218" s="13">
        <v>0.05</v>
      </c>
      <c r="L218" s="13">
        <v>2</v>
      </c>
      <c r="M218" s="13">
        <v>0</v>
      </c>
      <c r="N218" s="14" t="s">
        <v>933</v>
      </c>
      <c r="O218" s="14" t="s">
        <v>554</v>
      </c>
      <c r="P218" s="14" t="s">
        <v>616</v>
      </c>
      <c r="Q218" s="14" t="s">
        <v>575</v>
      </c>
      <c r="R218" s="14" t="s">
        <v>936</v>
      </c>
      <c r="S218" s="13">
        <v>230</v>
      </c>
      <c r="T218" s="13">
        <v>0</v>
      </c>
      <c r="U218" s="13">
        <v>0</v>
      </c>
      <c r="V218" s="13">
        <v>0</v>
      </c>
      <c r="W218" s="13">
        <v>90</v>
      </c>
      <c r="X218" s="13">
        <v>140</v>
      </c>
      <c r="Y218" s="13">
        <v>230</v>
      </c>
      <c r="Z218" s="13">
        <v>0</v>
      </c>
      <c r="AA218" s="13">
        <v>0</v>
      </c>
      <c r="AB218" s="13">
        <v>50</v>
      </c>
      <c r="AC218" s="1" t="str">
        <f t="shared" si="16"/>
        <v>mobile</v>
      </c>
      <c r="AD218" s="1">
        <f>IF(I218=0,CONTROL!H$13,IF(I218&lt;=CONTROL!F$12,CONTROL!H$12,IF(I218&lt;=CONTROL!F$11,CONTROL!H$11,IF(I218&lt;=CONTROL!F$10,CONTROL!H$10,CONTROL!H$9))))</f>
        <v>4805</v>
      </c>
      <c r="AE218" s="1">
        <f t="shared" si="17"/>
        <v>230</v>
      </c>
      <c r="AF218" s="19">
        <f t="shared" si="18"/>
        <v>4.7866805411030174E-2</v>
      </c>
      <c r="AG218" s="19">
        <f t="shared" si="19"/>
        <v>4.7866805411030174E-2</v>
      </c>
    </row>
    <row r="219" spans="1:33" x14ac:dyDescent="0.25">
      <c r="A219" s="12" t="s">
        <v>146</v>
      </c>
      <c r="B219" s="13">
        <v>112</v>
      </c>
      <c r="C219" s="13">
        <v>131</v>
      </c>
      <c r="D219" s="13">
        <v>235</v>
      </c>
      <c r="E219" s="14" t="s">
        <v>147</v>
      </c>
      <c r="F219" s="13">
        <v>60</v>
      </c>
      <c r="G219" s="14" t="s">
        <v>65</v>
      </c>
      <c r="H219" s="14" t="s">
        <v>65</v>
      </c>
      <c r="I219" s="13">
        <v>27</v>
      </c>
      <c r="J219" s="13">
        <v>4805</v>
      </c>
      <c r="K219" s="13">
        <v>0.04</v>
      </c>
      <c r="L219" s="13">
        <v>2</v>
      </c>
      <c r="M219" s="13">
        <v>0</v>
      </c>
      <c r="N219" s="14" t="s">
        <v>900</v>
      </c>
      <c r="O219" s="14" t="s">
        <v>564</v>
      </c>
      <c r="P219" s="14" t="s">
        <v>565</v>
      </c>
      <c r="Q219" s="14" t="s">
        <v>552</v>
      </c>
      <c r="R219" s="14" t="s">
        <v>158</v>
      </c>
      <c r="S219" s="13">
        <v>211</v>
      </c>
      <c r="T219" s="13">
        <v>0</v>
      </c>
      <c r="U219" s="13">
        <v>0</v>
      </c>
      <c r="V219" s="13">
        <v>0</v>
      </c>
      <c r="W219" s="13">
        <v>313</v>
      </c>
      <c r="X219" s="13">
        <v>44</v>
      </c>
      <c r="Y219" s="13">
        <v>357</v>
      </c>
      <c r="Z219" s="13">
        <v>0</v>
      </c>
      <c r="AA219" s="13">
        <v>0</v>
      </c>
      <c r="AB219" s="13">
        <v>50</v>
      </c>
      <c r="AC219" s="1" t="str">
        <f t="shared" si="16"/>
        <v>mobile</v>
      </c>
      <c r="AD219" s="1">
        <f>IF(I219=0,CONTROL!H$13,IF(I219&lt;=CONTROL!F$12,CONTROL!H$12,IF(I219&lt;=CONTROL!F$11,CONTROL!H$11,IF(I219&lt;=CONTROL!F$10,CONTROL!H$10,CONTROL!H$9))))</f>
        <v>4805</v>
      </c>
      <c r="AE219" s="1">
        <f t="shared" si="17"/>
        <v>357</v>
      </c>
      <c r="AF219" s="19">
        <f t="shared" si="18"/>
        <v>7.4297606659729454E-2</v>
      </c>
      <c r="AG219" s="19">
        <f t="shared" si="19"/>
        <v>7.4297606659729454E-2</v>
      </c>
    </row>
    <row r="220" spans="1:33" x14ac:dyDescent="0.25">
      <c r="A220" s="12" t="s">
        <v>146</v>
      </c>
      <c r="B220" s="13">
        <v>181</v>
      </c>
      <c r="C220" s="13">
        <v>219</v>
      </c>
      <c r="D220" s="13">
        <v>523</v>
      </c>
      <c r="E220" s="14" t="s">
        <v>147</v>
      </c>
      <c r="F220" s="13">
        <v>60</v>
      </c>
      <c r="G220" s="14" t="s">
        <v>65</v>
      </c>
      <c r="H220" s="14" t="s">
        <v>65</v>
      </c>
      <c r="I220" s="13">
        <v>27</v>
      </c>
      <c r="J220" s="13">
        <v>4805</v>
      </c>
      <c r="K220" s="13">
        <v>0.03</v>
      </c>
      <c r="L220" s="13">
        <v>2</v>
      </c>
      <c r="M220" s="13">
        <v>0</v>
      </c>
      <c r="N220" s="14" t="s">
        <v>1012</v>
      </c>
      <c r="O220" s="14" t="s">
        <v>1035</v>
      </c>
      <c r="P220" s="14" t="s">
        <v>1055</v>
      </c>
      <c r="Q220" s="14" t="s">
        <v>552</v>
      </c>
      <c r="R220" s="14" t="s">
        <v>1013</v>
      </c>
      <c r="S220" s="13">
        <v>158</v>
      </c>
      <c r="T220" s="13">
        <v>0</v>
      </c>
      <c r="U220" s="13">
        <v>0</v>
      </c>
      <c r="V220" s="13">
        <v>0</v>
      </c>
      <c r="W220" s="13">
        <v>63</v>
      </c>
      <c r="X220" s="13">
        <v>95</v>
      </c>
      <c r="Y220" s="13">
        <v>158</v>
      </c>
      <c r="Z220" s="13">
        <v>0</v>
      </c>
      <c r="AA220" s="13">
        <v>0</v>
      </c>
      <c r="AB220" s="13">
        <v>50</v>
      </c>
      <c r="AC220" s="1" t="str">
        <f t="shared" si="16"/>
        <v>mobile</v>
      </c>
      <c r="AD220" s="1">
        <f>IF(I220=0,CONTROL!H$13,IF(I220&lt;=CONTROL!F$12,CONTROL!H$12,IF(I220&lt;=CONTROL!F$11,CONTROL!H$11,IF(I220&lt;=CONTROL!F$10,CONTROL!H$10,CONTROL!H$9))))</f>
        <v>4805</v>
      </c>
      <c r="AE220" s="1">
        <f t="shared" si="17"/>
        <v>158</v>
      </c>
      <c r="AF220" s="19">
        <f t="shared" si="18"/>
        <v>3.2882414151925075E-2</v>
      </c>
      <c r="AG220" s="19">
        <f t="shared" si="19"/>
        <v>3.2882414151925075E-2</v>
      </c>
    </row>
    <row r="221" spans="1:33" x14ac:dyDescent="0.25">
      <c r="A221" s="12" t="s">
        <v>146</v>
      </c>
      <c r="B221" s="13">
        <v>95</v>
      </c>
      <c r="C221" s="13">
        <v>114</v>
      </c>
      <c r="D221" s="13">
        <v>182</v>
      </c>
      <c r="E221" s="14" t="s">
        <v>147</v>
      </c>
      <c r="F221" s="13">
        <v>60</v>
      </c>
      <c r="G221" s="14" t="s">
        <v>65</v>
      </c>
      <c r="H221" s="14" t="s">
        <v>65</v>
      </c>
      <c r="I221" s="13">
        <v>27</v>
      </c>
      <c r="J221" s="13">
        <v>4805</v>
      </c>
      <c r="K221" s="13">
        <v>0.15</v>
      </c>
      <c r="L221" s="13">
        <v>2</v>
      </c>
      <c r="M221" s="13">
        <v>0</v>
      </c>
      <c r="N221" s="14" t="s">
        <v>900</v>
      </c>
      <c r="O221" s="14" t="s">
        <v>568</v>
      </c>
      <c r="P221" s="14" t="s">
        <v>569</v>
      </c>
      <c r="Q221" s="14" t="s">
        <v>552</v>
      </c>
      <c r="R221" s="14" t="s">
        <v>440</v>
      </c>
      <c r="S221" s="13">
        <v>735</v>
      </c>
      <c r="T221" s="13">
        <v>0</v>
      </c>
      <c r="U221" s="13">
        <v>0</v>
      </c>
      <c r="V221" s="13">
        <v>0</v>
      </c>
      <c r="W221" s="13">
        <v>216</v>
      </c>
      <c r="X221" s="13">
        <v>519</v>
      </c>
      <c r="Y221" s="13">
        <v>735</v>
      </c>
      <c r="Z221" s="13">
        <v>0</v>
      </c>
      <c r="AA221" s="13">
        <v>0</v>
      </c>
      <c r="AB221" s="13">
        <v>50</v>
      </c>
      <c r="AC221" s="1" t="str">
        <f t="shared" si="16"/>
        <v>mobile</v>
      </c>
      <c r="AD221" s="1">
        <f>IF(I221=0,CONTROL!H$13,IF(I221&lt;=CONTROL!F$12,CONTROL!H$12,IF(I221&lt;=CONTROL!F$11,CONTROL!H$11,IF(I221&lt;=CONTROL!F$10,CONTROL!H$10,CONTROL!H$9))))</f>
        <v>4805</v>
      </c>
      <c r="AE221" s="1">
        <f t="shared" si="17"/>
        <v>735</v>
      </c>
      <c r="AF221" s="19">
        <f t="shared" si="18"/>
        <v>0.15296566077003121</v>
      </c>
      <c r="AG221" s="19">
        <f t="shared" si="19"/>
        <v>0.15296566077003121</v>
      </c>
    </row>
    <row r="222" spans="1:33" x14ac:dyDescent="0.25">
      <c r="A222" s="12" t="s">
        <v>146</v>
      </c>
      <c r="B222" s="13">
        <v>180</v>
      </c>
      <c r="C222" s="13">
        <v>218</v>
      </c>
      <c r="D222" s="13">
        <v>519</v>
      </c>
      <c r="E222" s="14" t="s">
        <v>147</v>
      </c>
      <c r="F222" s="13">
        <v>60</v>
      </c>
      <c r="G222" s="14" t="s">
        <v>65</v>
      </c>
      <c r="H222" s="14" t="s">
        <v>65</v>
      </c>
      <c r="I222" s="13">
        <v>27</v>
      </c>
      <c r="J222" s="13">
        <v>4805</v>
      </c>
      <c r="K222" s="13">
        <v>0.04</v>
      </c>
      <c r="L222" s="13">
        <v>2</v>
      </c>
      <c r="M222" s="13">
        <v>0</v>
      </c>
      <c r="N222" s="14" t="s">
        <v>1007</v>
      </c>
      <c r="O222" s="14" t="s">
        <v>1056</v>
      </c>
      <c r="P222" s="14" t="s">
        <v>1057</v>
      </c>
      <c r="Q222" s="14" t="s">
        <v>552</v>
      </c>
      <c r="R222" s="14" t="s">
        <v>1010</v>
      </c>
      <c r="S222" s="13">
        <v>213</v>
      </c>
      <c r="T222" s="13">
        <v>0</v>
      </c>
      <c r="U222" s="13">
        <v>0</v>
      </c>
      <c r="V222" s="13">
        <v>0</v>
      </c>
      <c r="W222" s="13">
        <v>109</v>
      </c>
      <c r="X222" s="13">
        <v>104</v>
      </c>
      <c r="Y222" s="13">
        <v>213</v>
      </c>
      <c r="Z222" s="13">
        <v>0</v>
      </c>
      <c r="AA222" s="13">
        <v>0</v>
      </c>
      <c r="AB222" s="13">
        <v>50</v>
      </c>
      <c r="AC222" s="1" t="str">
        <f t="shared" si="16"/>
        <v>mobile</v>
      </c>
      <c r="AD222" s="1">
        <f>IF(I222=0,CONTROL!H$13,IF(I222&lt;=CONTROL!F$12,CONTROL!H$12,IF(I222&lt;=CONTROL!F$11,CONTROL!H$11,IF(I222&lt;=CONTROL!F$10,CONTROL!H$10,CONTROL!H$9))))</f>
        <v>4805</v>
      </c>
      <c r="AE222" s="1">
        <f t="shared" si="17"/>
        <v>213</v>
      </c>
      <c r="AF222" s="19">
        <f t="shared" si="18"/>
        <v>4.432882414151925E-2</v>
      </c>
      <c r="AG222" s="19">
        <f t="shared" si="19"/>
        <v>4.432882414151925E-2</v>
      </c>
    </row>
    <row r="223" spans="1:33" x14ac:dyDescent="0.25">
      <c r="A223" s="12" t="s">
        <v>146</v>
      </c>
      <c r="B223" s="13">
        <v>94</v>
      </c>
      <c r="C223" s="13">
        <v>113</v>
      </c>
      <c r="D223" s="13">
        <v>175</v>
      </c>
      <c r="E223" s="14" t="s">
        <v>147</v>
      </c>
      <c r="F223" s="13">
        <v>60</v>
      </c>
      <c r="G223" s="14" t="s">
        <v>65</v>
      </c>
      <c r="H223" s="14" t="s">
        <v>65</v>
      </c>
      <c r="I223" s="13">
        <v>27</v>
      </c>
      <c r="J223" s="13">
        <v>4805</v>
      </c>
      <c r="K223" s="13">
        <v>0</v>
      </c>
      <c r="L223" s="13">
        <v>2</v>
      </c>
      <c r="M223" s="13">
        <v>0</v>
      </c>
      <c r="N223" s="14" t="s">
        <v>900</v>
      </c>
      <c r="O223" s="14" t="s">
        <v>600</v>
      </c>
      <c r="P223" s="14" t="s">
        <v>601</v>
      </c>
      <c r="Q223" s="14" t="s">
        <v>552</v>
      </c>
      <c r="R223" s="14" t="s">
        <v>440</v>
      </c>
      <c r="S223" s="13">
        <v>0</v>
      </c>
      <c r="T223" s="13">
        <v>0</v>
      </c>
      <c r="U223" s="13">
        <v>0</v>
      </c>
      <c r="V223" s="13">
        <v>0</v>
      </c>
      <c r="W223" s="13">
        <v>242</v>
      </c>
      <c r="X223" s="13">
        <v>633</v>
      </c>
      <c r="Y223" s="13">
        <v>875</v>
      </c>
      <c r="Z223" s="13">
        <v>0</v>
      </c>
      <c r="AA223" s="13">
        <v>0</v>
      </c>
      <c r="AB223" s="13">
        <v>50</v>
      </c>
      <c r="AC223" s="1" t="str">
        <f t="shared" si="16"/>
        <v>mobile</v>
      </c>
      <c r="AD223" s="1">
        <f>IF(I223=0,CONTROL!H$13,IF(I223&lt;=CONTROL!F$12,CONTROL!H$12,IF(I223&lt;=CONTROL!F$11,CONTROL!H$11,IF(I223&lt;=CONTROL!F$10,CONTROL!H$10,CONTROL!H$9))))</f>
        <v>4805</v>
      </c>
      <c r="AE223" s="1">
        <f t="shared" si="17"/>
        <v>875</v>
      </c>
      <c r="AF223" s="19">
        <f t="shared" si="18"/>
        <v>0.18210197710718001</v>
      </c>
      <c r="AG223" s="19">
        <f t="shared" si="19"/>
        <v>0.18210197710718001</v>
      </c>
    </row>
    <row r="224" spans="1:33" x14ac:dyDescent="0.25">
      <c r="A224" s="12" t="s">
        <v>146</v>
      </c>
      <c r="B224" s="13">
        <v>95</v>
      </c>
      <c r="C224" s="13">
        <v>114</v>
      </c>
      <c r="D224" s="13">
        <v>484</v>
      </c>
      <c r="E224" s="14" t="s">
        <v>147</v>
      </c>
      <c r="F224" s="13">
        <v>60</v>
      </c>
      <c r="G224" s="14" t="s">
        <v>65</v>
      </c>
      <c r="H224" s="14" t="s">
        <v>65</v>
      </c>
      <c r="I224" s="13">
        <v>27</v>
      </c>
      <c r="J224" s="13">
        <v>4805</v>
      </c>
      <c r="K224" s="13">
        <v>0.12</v>
      </c>
      <c r="L224" s="13">
        <v>2</v>
      </c>
      <c r="M224" s="13">
        <v>0</v>
      </c>
      <c r="N224" s="14" t="s">
        <v>900</v>
      </c>
      <c r="O224" s="14" t="s">
        <v>600</v>
      </c>
      <c r="P224" s="14" t="s">
        <v>1058</v>
      </c>
      <c r="Q224" s="14" t="s">
        <v>552</v>
      </c>
      <c r="R224" s="14" t="s">
        <v>440</v>
      </c>
      <c r="S224" s="13">
        <v>575</v>
      </c>
      <c r="T224" s="13">
        <v>0</v>
      </c>
      <c r="U224" s="13">
        <v>0</v>
      </c>
      <c r="V224" s="13">
        <v>0</v>
      </c>
      <c r="W224" s="13">
        <v>174</v>
      </c>
      <c r="X224" s="13">
        <v>401</v>
      </c>
      <c r="Y224" s="13">
        <v>575</v>
      </c>
      <c r="Z224" s="13">
        <v>0</v>
      </c>
      <c r="AA224" s="13">
        <v>0</v>
      </c>
      <c r="AB224" s="13">
        <v>50</v>
      </c>
      <c r="AC224" s="1" t="str">
        <f t="shared" si="16"/>
        <v>mobile</v>
      </c>
      <c r="AD224" s="1">
        <f>IF(I224=0,CONTROL!H$13,IF(I224&lt;=CONTROL!F$12,CONTROL!H$12,IF(I224&lt;=CONTROL!F$11,CONTROL!H$11,IF(I224&lt;=CONTROL!F$10,CONTROL!H$10,CONTROL!H$9))))</f>
        <v>4805</v>
      </c>
      <c r="AE224" s="1">
        <f t="shared" si="17"/>
        <v>575</v>
      </c>
      <c r="AF224" s="19">
        <f t="shared" si="18"/>
        <v>0.11966701352757544</v>
      </c>
      <c r="AG224" s="19">
        <f t="shared" si="19"/>
        <v>0.11966701352757544</v>
      </c>
    </row>
    <row r="225" spans="1:33" x14ac:dyDescent="0.25">
      <c r="A225" s="12" t="s">
        <v>146</v>
      </c>
      <c r="B225" s="13">
        <v>93</v>
      </c>
      <c r="C225" s="13">
        <v>111</v>
      </c>
      <c r="D225" s="13">
        <v>170</v>
      </c>
      <c r="E225" s="14" t="s">
        <v>147</v>
      </c>
      <c r="F225" s="13">
        <v>60</v>
      </c>
      <c r="G225" s="14" t="s">
        <v>65</v>
      </c>
      <c r="H225" s="14" t="s">
        <v>65</v>
      </c>
      <c r="I225" s="13">
        <v>27</v>
      </c>
      <c r="J225" s="13">
        <v>4805</v>
      </c>
      <c r="K225" s="13">
        <v>0.3</v>
      </c>
      <c r="L225" s="13">
        <v>2</v>
      </c>
      <c r="M225" s="13">
        <v>0</v>
      </c>
      <c r="N225" s="14" t="s">
        <v>1052</v>
      </c>
      <c r="O225" s="14" t="s">
        <v>561</v>
      </c>
      <c r="P225" s="14" t="s">
        <v>562</v>
      </c>
      <c r="Q225" s="14" t="s">
        <v>552</v>
      </c>
      <c r="R225" s="14" t="s">
        <v>1053</v>
      </c>
      <c r="S225" s="13">
        <v>1460</v>
      </c>
      <c r="T225" s="13">
        <v>0</v>
      </c>
      <c r="U225" s="13">
        <v>0</v>
      </c>
      <c r="V225" s="13">
        <v>0</v>
      </c>
      <c r="W225" s="13">
        <v>242</v>
      </c>
      <c r="X225" s="13">
        <v>1218</v>
      </c>
      <c r="Y225" s="13">
        <v>1460</v>
      </c>
      <c r="Z225" s="13">
        <v>0</v>
      </c>
      <c r="AA225" s="13">
        <v>0</v>
      </c>
      <c r="AB225" s="13">
        <v>50</v>
      </c>
      <c r="AC225" s="1" t="str">
        <f t="shared" si="16"/>
        <v>mobile</v>
      </c>
      <c r="AD225" s="1">
        <f>IF(I225=0,CONTROL!H$13,IF(I225&lt;=CONTROL!F$12,CONTROL!H$12,IF(I225&lt;=CONTROL!F$11,CONTROL!H$11,IF(I225&lt;=CONTROL!F$10,CONTROL!H$10,CONTROL!H$9))))</f>
        <v>4805</v>
      </c>
      <c r="AE225" s="1">
        <f t="shared" si="17"/>
        <v>1460</v>
      </c>
      <c r="AF225" s="19">
        <f t="shared" si="18"/>
        <v>0.30385015608740895</v>
      </c>
      <c r="AG225" s="19">
        <f t="shared" si="19"/>
        <v>0.30385015608740895</v>
      </c>
    </row>
    <row r="226" spans="1:33" x14ac:dyDescent="0.25">
      <c r="A226" s="12" t="s">
        <v>146</v>
      </c>
      <c r="B226" s="13">
        <v>52</v>
      </c>
      <c r="C226" s="13">
        <v>70</v>
      </c>
      <c r="D226" s="13">
        <v>106</v>
      </c>
      <c r="E226" s="14" t="s">
        <v>147</v>
      </c>
      <c r="F226" s="13">
        <v>60</v>
      </c>
      <c r="G226" s="14" t="s">
        <v>65</v>
      </c>
      <c r="H226" s="14" t="s">
        <v>65</v>
      </c>
      <c r="I226" s="13">
        <v>27</v>
      </c>
      <c r="J226" s="13">
        <v>4805</v>
      </c>
      <c r="K226" s="13">
        <v>1</v>
      </c>
      <c r="L226" s="13">
        <v>1</v>
      </c>
      <c r="M226" s="13">
        <v>1</v>
      </c>
      <c r="N226" s="14" t="s">
        <v>588</v>
      </c>
      <c r="O226" s="14" t="s">
        <v>589</v>
      </c>
      <c r="P226" s="14" t="s">
        <v>1059</v>
      </c>
      <c r="Q226" s="14" t="s">
        <v>552</v>
      </c>
      <c r="R226" s="14" t="s">
        <v>175</v>
      </c>
      <c r="S226" s="13">
        <v>3461</v>
      </c>
      <c r="T226" s="13">
        <v>0</v>
      </c>
      <c r="U226" s="13">
        <v>0</v>
      </c>
      <c r="V226" s="13">
        <v>0</v>
      </c>
      <c r="W226" s="13">
        <v>1585</v>
      </c>
      <c r="X226" s="13">
        <v>1876</v>
      </c>
      <c r="Y226" s="13">
        <v>3461</v>
      </c>
      <c r="Z226" s="13">
        <v>0</v>
      </c>
      <c r="AA226" s="13">
        <v>0</v>
      </c>
      <c r="AB226" s="13">
        <v>50</v>
      </c>
      <c r="AC226" s="1" t="str">
        <f t="shared" si="16"/>
        <v>freestand</v>
      </c>
      <c r="AD226" s="1">
        <f>IF(I226=0,CONTROL!H$13,IF(I226&lt;=CONTROL!F$12,CONTROL!H$12,IF(I226&lt;=CONTROL!F$11,CONTROL!H$11,IF(I226&lt;=CONTROL!F$10,CONTROL!H$10,CONTROL!H$9))))</f>
        <v>4805</v>
      </c>
      <c r="AE226" s="1">
        <f t="shared" si="17"/>
        <v>3461</v>
      </c>
      <c r="AF226" s="19">
        <f t="shared" si="18"/>
        <v>0.7202913631633715</v>
      </c>
      <c r="AG226" s="19">
        <f t="shared" si="19"/>
        <v>1</v>
      </c>
    </row>
    <row r="227" spans="1:33" x14ac:dyDescent="0.25">
      <c r="A227" s="12" t="s">
        <v>161</v>
      </c>
      <c r="B227" s="13">
        <v>11</v>
      </c>
      <c r="C227" s="13">
        <v>-99</v>
      </c>
      <c r="D227" s="13">
        <v>7</v>
      </c>
      <c r="E227" s="14" t="s">
        <v>162</v>
      </c>
      <c r="F227" s="13">
        <v>61</v>
      </c>
      <c r="G227" s="14" t="s">
        <v>66</v>
      </c>
      <c r="H227" s="14" t="s">
        <v>66</v>
      </c>
      <c r="I227" s="13">
        <v>1</v>
      </c>
      <c r="J227" s="13">
        <v>3775</v>
      </c>
      <c r="K227" s="13">
        <v>1</v>
      </c>
      <c r="L227" s="16"/>
      <c r="M227" s="13">
        <v>1</v>
      </c>
      <c r="N227" s="14" t="s">
        <v>624</v>
      </c>
      <c r="O227" s="14" t="s">
        <v>625</v>
      </c>
      <c r="P227" s="14" t="s">
        <v>159</v>
      </c>
      <c r="Q227" s="14" t="s">
        <v>159</v>
      </c>
      <c r="R227" s="14" t="s">
        <v>159</v>
      </c>
      <c r="S227" s="13">
        <v>1354</v>
      </c>
      <c r="T227" s="13">
        <v>52</v>
      </c>
      <c r="U227" s="13">
        <v>66</v>
      </c>
      <c r="V227" s="13">
        <v>118</v>
      </c>
      <c r="W227" s="13">
        <v>391</v>
      </c>
      <c r="X227" s="13">
        <v>845</v>
      </c>
      <c r="Y227" s="13">
        <v>1236</v>
      </c>
      <c r="Z227" s="16"/>
      <c r="AA227" s="13">
        <v>0</v>
      </c>
      <c r="AB227" s="13">
        <v>51</v>
      </c>
      <c r="AC227" s="1" t="str">
        <f t="shared" si="16"/>
        <v>hospital</v>
      </c>
      <c r="AD227" s="1">
        <f>IF(I227=0,CONTROL!H$13,IF(I227&lt;=CONTROL!F$12,CONTROL!H$12,IF(I227&lt;=CONTROL!F$11,CONTROL!H$11,IF(I227&lt;=CONTROL!F$10,CONTROL!H$10,CONTROL!H$9))))</f>
        <v>3775</v>
      </c>
      <c r="AE227" s="1">
        <f t="shared" si="17"/>
        <v>1354</v>
      </c>
      <c r="AF227" s="19">
        <f t="shared" si="18"/>
        <v>0.35867549668874171</v>
      </c>
      <c r="AG227" s="19">
        <f t="shared" si="19"/>
        <v>1</v>
      </c>
    </row>
    <row r="228" spans="1:33" x14ac:dyDescent="0.25">
      <c r="A228" s="12" t="s">
        <v>146</v>
      </c>
      <c r="B228" s="13">
        <v>156</v>
      </c>
      <c r="C228" s="13">
        <v>190</v>
      </c>
      <c r="D228" s="13">
        <v>429</v>
      </c>
      <c r="E228" s="14" t="s">
        <v>147</v>
      </c>
      <c r="F228" s="13">
        <v>62</v>
      </c>
      <c r="G228" s="14" t="s">
        <v>67</v>
      </c>
      <c r="H228" s="14" t="s">
        <v>67</v>
      </c>
      <c r="I228" s="13">
        <v>0</v>
      </c>
      <c r="J228" s="13">
        <v>1716</v>
      </c>
      <c r="K228" s="13">
        <v>0.2</v>
      </c>
      <c r="L228" s="13">
        <v>2</v>
      </c>
      <c r="M228" s="13">
        <v>0</v>
      </c>
      <c r="N228" s="14" t="s">
        <v>1006</v>
      </c>
      <c r="O228" s="14" t="s">
        <v>1060</v>
      </c>
      <c r="P228" s="14" t="s">
        <v>627</v>
      </c>
      <c r="Q228" s="14" t="s">
        <v>628</v>
      </c>
      <c r="R228" s="14" t="s">
        <v>492</v>
      </c>
      <c r="S228" s="13">
        <v>351</v>
      </c>
      <c r="T228" s="13">
        <v>0</v>
      </c>
      <c r="U228" s="13">
        <v>0</v>
      </c>
      <c r="V228" s="13">
        <v>0</v>
      </c>
      <c r="W228" s="13">
        <v>48</v>
      </c>
      <c r="X228" s="13">
        <v>303</v>
      </c>
      <c r="Y228" s="13">
        <v>351</v>
      </c>
      <c r="Z228" s="13">
        <v>0</v>
      </c>
      <c r="AA228" s="13">
        <v>0</v>
      </c>
      <c r="AB228" s="13">
        <v>52</v>
      </c>
      <c r="AC228" s="1" t="str">
        <f t="shared" si="16"/>
        <v>mobile</v>
      </c>
      <c r="AD228" s="1">
        <f>IF(I228=0,CONTROL!H$13,IF(I228&lt;=CONTROL!F$12,CONTROL!H$12,IF(I228&lt;=CONTROL!F$11,CONTROL!H$11,IF(I228&lt;=CONTROL!F$10,CONTROL!H$10,CONTROL!H$9))))</f>
        <v>1716</v>
      </c>
      <c r="AE228" s="1">
        <f t="shared" si="17"/>
        <v>351</v>
      </c>
      <c r="AF228" s="19">
        <f t="shared" si="18"/>
        <v>0.20454545454545456</v>
      </c>
      <c r="AG228" s="19">
        <f t="shared" si="19"/>
        <v>0.20454545454545456</v>
      </c>
    </row>
    <row r="229" spans="1:33" x14ac:dyDescent="0.25">
      <c r="A229" s="12" t="s">
        <v>146</v>
      </c>
      <c r="B229" s="13">
        <v>41</v>
      </c>
      <c r="C229" s="13">
        <v>58</v>
      </c>
      <c r="D229" s="13">
        <v>94</v>
      </c>
      <c r="E229" s="14" t="s">
        <v>147</v>
      </c>
      <c r="F229" s="13">
        <v>63</v>
      </c>
      <c r="G229" s="14" t="s">
        <v>68</v>
      </c>
      <c r="H229" s="14" t="s">
        <v>68</v>
      </c>
      <c r="I229" s="13">
        <v>5</v>
      </c>
      <c r="J229" s="13">
        <v>4805</v>
      </c>
      <c r="K229" s="13">
        <v>1</v>
      </c>
      <c r="L229" s="13">
        <v>1</v>
      </c>
      <c r="M229" s="13">
        <v>1</v>
      </c>
      <c r="N229" s="14" t="s">
        <v>1061</v>
      </c>
      <c r="O229" s="14" t="s">
        <v>630</v>
      </c>
      <c r="P229" s="14" t="s">
        <v>1062</v>
      </c>
      <c r="Q229" s="14" t="s">
        <v>632</v>
      </c>
      <c r="R229" s="14" t="s">
        <v>630</v>
      </c>
      <c r="S229" s="13">
        <v>5903</v>
      </c>
      <c r="T229" s="13">
        <v>0</v>
      </c>
      <c r="U229" s="13">
        <v>0</v>
      </c>
      <c r="V229" s="13">
        <v>0</v>
      </c>
      <c r="W229" s="13">
        <v>790</v>
      </c>
      <c r="X229" s="13">
        <v>5113</v>
      </c>
      <c r="Y229" s="13">
        <v>5903</v>
      </c>
      <c r="Z229" s="13">
        <v>0</v>
      </c>
      <c r="AA229" s="13">
        <v>0</v>
      </c>
      <c r="AB229" s="13">
        <v>53</v>
      </c>
      <c r="AC229" s="1" t="str">
        <f t="shared" si="16"/>
        <v>freestand</v>
      </c>
      <c r="AD229" s="1">
        <f>IF(I229=0,CONTROL!H$13,IF(I229&lt;=CONTROL!F$12,CONTROL!H$12,IF(I229&lt;=CONTROL!F$11,CONTROL!H$11,IF(I229&lt;=CONTROL!F$10,CONTROL!H$10,CONTROL!H$9))))</f>
        <v>4462</v>
      </c>
      <c r="AE229" s="1">
        <f t="shared" si="17"/>
        <v>5903</v>
      </c>
      <c r="AF229" s="19">
        <f t="shared" si="18"/>
        <v>1</v>
      </c>
      <c r="AG229" s="19">
        <f t="shared" si="19"/>
        <v>1</v>
      </c>
    </row>
    <row r="230" spans="1:33" x14ac:dyDescent="0.25">
      <c r="A230" s="12" t="s">
        <v>146</v>
      </c>
      <c r="B230" s="13">
        <v>151</v>
      </c>
      <c r="C230" s="13">
        <v>184</v>
      </c>
      <c r="D230" s="13">
        <v>418</v>
      </c>
      <c r="E230" s="14" t="s">
        <v>147</v>
      </c>
      <c r="F230" s="13">
        <v>63</v>
      </c>
      <c r="G230" s="14" t="s">
        <v>68</v>
      </c>
      <c r="H230" s="14" t="s">
        <v>68</v>
      </c>
      <c r="I230" s="13">
        <v>5</v>
      </c>
      <c r="J230" s="13">
        <v>4805</v>
      </c>
      <c r="K230" s="13">
        <v>1</v>
      </c>
      <c r="L230" s="13">
        <v>1</v>
      </c>
      <c r="M230" s="13">
        <v>1</v>
      </c>
      <c r="N230" s="14" t="s">
        <v>1063</v>
      </c>
      <c r="O230" s="14" t="s">
        <v>1064</v>
      </c>
      <c r="P230" s="14" t="s">
        <v>637</v>
      </c>
      <c r="Q230" s="14" t="s">
        <v>638</v>
      </c>
      <c r="R230" s="14" t="s">
        <v>639</v>
      </c>
      <c r="S230" s="13">
        <v>1677</v>
      </c>
      <c r="T230" s="13">
        <v>0</v>
      </c>
      <c r="U230" s="13">
        <v>0</v>
      </c>
      <c r="V230" s="13">
        <v>0</v>
      </c>
      <c r="W230" s="13">
        <v>481</v>
      </c>
      <c r="X230" s="13">
        <v>1196</v>
      </c>
      <c r="Y230" s="13">
        <v>1677</v>
      </c>
      <c r="Z230" s="13">
        <v>0</v>
      </c>
      <c r="AA230" s="13">
        <v>0</v>
      </c>
      <c r="AB230" s="13">
        <v>53</v>
      </c>
      <c r="AC230" s="1" t="str">
        <f t="shared" si="16"/>
        <v>freestand</v>
      </c>
      <c r="AD230" s="1">
        <f>IF(I230=0,CONTROL!H$13,IF(I230&lt;=CONTROL!F$12,CONTROL!H$12,IF(I230&lt;=CONTROL!F$11,CONTROL!H$11,IF(I230&lt;=CONTROL!F$10,CONTROL!H$10,CONTROL!H$9))))</f>
        <v>4462</v>
      </c>
      <c r="AE230" s="1">
        <f t="shared" si="17"/>
        <v>1677</v>
      </c>
      <c r="AF230" s="19">
        <f t="shared" si="18"/>
        <v>0.37584043030031378</v>
      </c>
      <c r="AG230" s="19">
        <f t="shared" si="19"/>
        <v>1</v>
      </c>
    </row>
    <row r="231" spans="1:33" x14ac:dyDescent="0.25">
      <c r="A231" s="12" t="s">
        <v>161</v>
      </c>
      <c r="B231" s="13">
        <v>27</v>
      </c>
      <c r="C231" s="13">
        <v>-99</v>
      </c>
      <c r="D231" s="13">
        <v>26</v>
      </c>
      <c r="E231" s="14" t="s">
        <v>162</v>
      </c>
      <c r="F231" s="13">
        <v>63</v>
      </c>
      <c r="G231" s="14" t="s">
        <v>68</v>
      </c>
      <c r="H231" s="14" t="s">
        <v>68</v>
      </c>
      <c r="I231" s="13">
        <v>5</v>
      </c>
      <c r="J231" s="13">
        <v>4805</v>
      </c>
      <c r="K231" s="13">
        <v>3</v>
      </c>
      <c r="L231" s="16"/>
      <c r="M231" s="13">
        <v>3</v>
      </c>
      <c r="N231" s="14" t="s">
        <v>633</v>
      </c>
      <c r="O231" s="14" t="s">
        <v>634</v>
      </c>
      <c r="P231" s="14" t="s">
        <v>159</v>
      </c>
      <c r="Q231" s="14" t="s">
        <v>159</v>
      </c>
      <c r="R231" s="14" t="s">
        <v>159</v>
      </c>
      <c r="S231" s="13">
        <v>12655</v>
      </c>
      <c r="T231" s="13">
        <v>259</v>
      </c>
      <c r="U231" s="13">
        <v>1480</v>
      </c>
      <c r="V231" s="13">
        <v>1739</v>
      </c>
      <c r="W231" s="13">
        <v>1494</v>
      </c>
      <c r="X231" s="13">
        <v>9422</v>
      </c>
      <c r="Y231" s="13">
        <v>10916</v>
      </c>
      <c r="Z231" s="16"/>
      <c r="AA231" s="13">
        <v>0</v>
      </c>
      <c r="AB231" s="13">
        <v>53</v>
      </c>
      <c r="AC231" s="1" t="str">
        <f t="shared" si="16"/>
        <v>hospital</v>
      </c>
      <c r="AD231" s="1">
        <f>IF(I231=0,CONTROL!H$13,IF(I231&lt;=CONTROL!F$12,CONTROL!H$12,IF(I231&lt;=CONTROL!F$11,CONTROL!H$11,IF(I231&lt;=CONTROL!F$10,CONTROL!H$10,CONTROL!H$9))))</f>
        <v>4462</v>
      </c>
      <c r="AE231" s="1">
        <f t="shared" si="17"/>
        <v>12655</v>
      </c>
      <c r="AF231" s="19">
        <f t="shared" si="18"/>
        <v>1</v>
      </c>
      <c r="AG231" s="19">
        <f t="shared" si="19"/>
        <v>3</v>
      </c>
    </row>
    <row r="232" spans="1:33" x14ac:dyDescent="0.25">
      <c r="A232" s="12" t="s">
        <v>146</v>
      </c>
      <c r="B232" s="13">
        <v>108</v>
      </c>
      <c r="C232" s="13">
        <v>127</v>
      </c>
      <c r="D232" s="13">
        <v>224</v>
      </c>
      <c r="E232" s="14" t="s">
        <v>147</v>
      </c>
      <c r="F232" s="13">
        <v>64</v>
      </c>
      <c r="G232" s="14" t="s">
        <v>69</v>
      </c>
      <c r="H232" s="14" t="s">
        <v>69</v>
      </c>
      <c r="I232" s="13">
        <v>2</v>
      </c>
      <c r="J232" s="13">
        <v>4118</v>
      </c>
      <c r="K232" s="13">
        <v>0.02</v>
      </c>
      <c r="L232" s="13">
        <v>2</v>
      </c>
      <c r="M232" s="13">
        <v>0</v>
      </c>
      <c r="N232" s="14" t="s">
        <v>900</v>
      </c>
      <c r="O232" s="14" t="s">
        <v>646</v>
      </c>
      <c r="P232" s="14" t="s">
        <v>647</v>
      </c>
      <c r="Q232" s="14" t="s">
        <v>645</v>
      </c>
      <c r="R232" s="14" t="s">
        <v>158</v>
      </c>
      <c r="S232" s="13">
        <v>94</v>
      </c>
      <c r="T232" s="13">
        <v>0</v>
      </c>
      <c r="U232" s="13">
        <v>0</v>
      </c>
      <c r="V232" s="13">
        <v>0</v>
      </c>
      <c r="W232" s="13">
        <v>0</v>
      </c>
      <c r="X232" s="13">
        <v>94</v>
      </c>
      <c r="Y232" s="13">
        <v>94</v>
      </c>
      <c r="Z232" s="13">
        <v>0</v>
      </c>
      <c r="AA232" s="13">
        <v>0</v>
      </c>
      <c r="AB232" s="13">
        <v>54</v>
      </c>
      <c r="AC232" s="1" t="str">
        <f t="shared" si="16"/>
        <v>mobile</v>
      </c>
      <c r="AD232" s="1">
        <f>IF(I232=0,CONTROL!H$13,IF(I232&lt;=CONTROL!F$12,CONTROL!H$12,IF(I232&lt;=CONTROL!F$11,CONTROL!H$11,IF(I232&lt;=CONTROL!F$10,CONTROL!H$10,CONTROL!H$9))))</f>
        <v>4118</v>
      </c>
      <c r="AE232" s="1">
        <f t="shared" si="17"/>
        <v>94</v>
      </c>
      <c r="AF232" s="19">
        <f t="shared" si="18"/>
        <v>2.2826614861583293E-2</v>
      </c>
      <c r="AG232" s="19">
        <f t="shared" si="19"/>
        <v>2.2826614861583293E-2</v>
      </c>
    </row>
    <row r="233" spans="1:33" x14ac:dyDescent="0.25">
      <c r="A233" s="12" t="s">
        <v>146</v>
      </c>
      <c r="B233" s="13">
        <v>82</v>
      </c>
      <c r="C233" s="13">
        <v>99</v>
      </c>
      <c r="D233" s="13">
        <v>154</v>
      </c>
      <c r="E233" s="14" t="s">
        <v>147</v>
      </c>
      <c r="F233" s="13">
        <v>64</v>
      </c>
      <c r="G233" s="14" t="s">
        <v>69</v>
      </c>
      <c r="H233" s="14" t="s">
        <v>69</v>
      </c>
      <c r="I233" s="13">
        <v>2</v>
      </c>
      <c r="J233" s="13">
        <v>4118</v>
      </c>
      <c r="K233" s="13">
        <v>0.18</v>
      </c>
      <c r="L233" s="13">
        <v>2</v>
      </c>
      <c r="M233" s="13">
        <v>0</v>
      </c>
      <c r="N233" s="14" t="s">
        <v>900</v>
      </c>
      <c r="O233" s="14" t="s">
        <v>643</v>
      </c>
      <c r="P233" s="14" t="s">
        <v>644</v>
      </c>
      <c r="Q233" s="14" t="s">
        <v>645</v>
      </c>
      <c r="R233" s="14" t="s">
        <v>198</v>
      </c>
      <c r="S233" s="13">
        <v>728</v>
      </c>
      <c r="T233" s="13">
        <v>299</v>
      </c>
      <c r="U233" s="13">
        <v>429</v>
      </c>
      <c r="V233" s="13">
        <v>728</v>
      </c>
      <c r="W233" s="13">
        <v>0</v>
      </c>
      <c r="X233" s="13">
        <v>0</v>
      </c>
      <c r="Y233" s="13">
        <v>0</v>
      </c>
      <c r="Z233" s="13">
        <v>0</v>
      </c>
      <c r="AA233" s="13">
        <v>0</v>
      </c>
      <c r="AB233" s="13">
        <v>54</v>
      </c>
      <c r="AC233" s="1" t="str">
        <f t="shared" si="16"/>
        <v>mobile</v>
      </c>
      <c r="AD233" s="1">
        <f>IF(I233=0,CONTROL!H$13,IF(I233&lt;=CONTROL!F$12,CONTROL!H$12,IF(I233&lt;=CONTROL!F$11,CONTROL!H$11,IF(I233&lt;=CONTROL!F$10,CONTROL!H$10,CONTROL!H$9))))</f>
        <v>4118</v>
      </c>
      <c r="AE233" s="1">
        <f t="shared" si="17"/>
        <v>728</v>
      </c>
      <c r="AF233" s="19">
        <f t="shared" si="18"/>
        <v>0.17678484701311317</v>
      </c>
      <c r="AG233" s="19">
        <f t="shared" si="19"/>
        <v>0.17678484701311317</v>
      </c>
    </row>
    <row r="234" spans="1:33" x14ac:dyDescent="0.25">
      <c r="A234" s="12" t="s">
        <v>161</v>
      </c>
      <c r="B234" s="13">
        <v>98</v>
      </c>
      <c r="C234" s="13">
        <v>-99</v>
      </c>
      <c r="D234" s="13">
        <v>96</v>
      </c>
      <c r="E234" s="14" t="s">
        <v>162</v>
      </c>
      <c r="F234" s="13">
        <v>64</v>
      </c>
      <c r="G234" s="14" t="s">
        <v>69</v>
      </c>
      <c r="H234" s="14" t="s">
        <v>69</v>
      </c>
      <c r="I234" s="13">
        <v>2</v>
      </c>
      <c r="J234" s="13">
        <v>4118</v>
      </c>
      <c r="K234" s="13">
        <v>2</v>
      </c>
      <c r="L234" s="16"/>
      <c r="M234" s="13">
        <v>2</v>
      </c>
      <c r="N234" s="14" t="s">
        <v>640</v>
      </c>
      <c r="O234" s="14" t="s">
        <v>641</v>
      </c>
      <c r="P234" s="14" t="s">
        <v>159</v>
      </c>
      <c r="Q234" s="14" t="s">
        <v>159</v>
      </c>
      <c r="R234" s="14" t="s">
        <v>159</v>
      </c>
      <c r="S234" s="13">
        <v>4531</v>
      </c>
      <c r="T234" s="13">
        <v>154</v>
      </c>
      <c r="U234" s="13">
        <v>996</v>
      </c>
      <c r="V234" s="13">
        <v>1150</v>
      </c>
      <c r="W234" s="13">
        <v>832</v>
      </c>
      <c r="X234" s="13">
        <v>2549</v>
      </c>
      <c r="Y234" s="13">
        <v>3381</v>
      </c>
      <c r="Z234" s="16"/>
      <c r="AA234" s="13">
        <v>0</v>
      </c>
      <c r="AB234" s="13">
        <v>54</v>
      </c>
      <c r="AC234" s="1" t="str">
        <f t="shared" si="16"/>
        <v>hospital</v>
      </c>
      <c r="AD234" s="1">
        <f>IF(I234=0,CONTROL!H$13,IF(I234&lt;=CONTROL!F$12,CONTROL!H$12,IF(I234&lt;=CONTROL!F$11,CONTROL!H$11,IF(I234&lt;=CONTROL!F$10,CONTROL!H$10,CONTROL!H$9))))</f>
        <v>4118</v>
      </c>
      <c r="AE234" s="1">
        <f t="shared" si="17"/>
        <v>4531</v>
      </c>
      <c r="AF234" s="19">
        <f t="shared" si="18"/>
        <v>1</v>
      </c>
      <c r="AG234" s="19">
        <f t="shared" si="19"/>
        <v>2</v>
      </c>
    </row>
    <row r="235" spans="1:33" x14ac:dyDescent="0.25">
      <c r="A235" s="12" t="s">
        <v>146</v>
      </c>
      <c r="B235" s="13">
        <v>115</v>
      </c>
      <c r="C235" s="13">
        <v>134</v>
      </c>
      <c r="D235" s="13">
        <v>247</v>
      </c>
      <c r="E235" s="14" t="s">
        <v>147</v>
      </c>
      <c r="F235" s="13">
        <v>65</v>
      </c>
      <c r="G235" s="14" t="s">
        <v>70</v>
      </c>
      <c r="H235" s="14" t="s">
        <v>70</v>
      </c>
      <c r="I235" s="13">
        <v>7</v>
      </c>
      <c r="J235" s="13">
        <v>4805</v>
      </c>
      <c r="K235" s="13">
        <v>0.05</v>
      </c>
      <c r="L235" s="13">
        <v>2</v>
      </c>
      <c r="M235" s="13">
        <v>0</v>
      </c>
      <c r="N235" s="14" t="s">
        <v>900</v>
      </c>
      <c r="O235" s="14" t="s">
        <v>665</v>
      </c>
      <c r="P235" s="14" t="s">
        <v>666</v>
      </c>
      <c r="Q235" s="14" t="s">
        <v>651</v>
      </c>
      <c r="R235" s="14" t="s">
        <v>158</v>
      </c>
      <c r="S235" s="13">
        <v>240</v>
      </c>
      <c r="T235" s="13">
        <v>0</v>
      </c>
      <c r="U235" s="13">
        <v>0</v>
      </c>
      <c r="V235" s="13">
        <v>0</v>
      </c>
      <c r="W235" s="13">
        <v>107</v>
      </c>
      <c r="X235" s="13">
        <v>133</v>
      </c>
      <c r="Y235" s="13">
        <v>240</v>
      </c>
      <c r="Z235" s="13">
        <v>0</v>
      </c>
      <c r="AA235" s="13">
        <v>0</v>
      </c>
      <c r="AB235" s="13">
        <v>55</v>
      </c>
      <c r="AC235" s="1" t="str">
        <f t="shared" si="16"/>
        <v>mobile</v>
      </c>
      <c r="AD235" s="1">
        <f>IF(I235=0,CONTROL!H$13,IF(I235&lt;=CONTROL!F$12,CONTROL!H$12,IF(I235&lt;=CONTROL!F$11,CONTROL!H$11,IF(I235&lt;=CONTROL!F$10,CONTROL!H$10,CONTROL!H$9))))</f>
        <v>4805</v>
      </c>
      <c r="AE235" s="1">
        <f t="shared" si="17"/>
        <v>240</v>
      </c>
      <c r="AF235" s="19">
        <f t="shared" si="18"/>
        <v>4.9947970863683661E-2</v>
      </c>
      <c r="AG235" s="19">
        <f t="shared" si="19"/>
        <v>4.9947970863683661E-2</v>
      </c>
    </row>
    <row r="236" spans="1:33" x14ac:dyDescent="0.25">
      <c r="A236" s="12" t="s">
        <v>161</v>
      </c>
      <c r="B236" s="13">
        <v>100</v>
      </c>
      <c r="C236" s="13">
        <v>-99</v>
      </c>
      <c r="D236" s="13">
        <v>134</v>
      </c>
      <c r="E236" s="14" t="s">
        <v>162</v>
      </c>
      <c r="F236" s="13">
        <v>65</v>
      </c>
      <c r="G236" s="14" t="s">
        <v>70</v>
      </c>
      <c r="H236" s="14" t="s">
        <v>70</v>
      </c>
      <c r="I236" s="13">
        <v>7</v>
      </c>
      <c r="J236" s="13">
        <v>4805</v>
      </c>
      <c r="K236" s="13">
        <v>2</v>
      </c>
      <c r="L236" s="16"/>
      <c r="M236" s="13">
        <v>2</v>
      </c>
      <c r="N236" s="14" t="s">
        <v>159</v>
      </c>
      <c r="O236" s="14" t="s">
        <v>657</v>
      </c>
      <c r="P236" s="14" t="s">
        <v>159</v>
      </c>
      <c r="Q236" s="14" t="s">
        <v>159</v>
      </c>
      <c r="R236" s="14" t="s">
        <v>159</v>
      </c>
      <c r="S236" s="13">
        <v>8187</v>
      </c>
      <c r="T236" s="13">
        <v>1890</v>
      </c>
      <c r="U236" s="13">
        <v>2945</v>
      </c>
      <c r="V236" s="13">
        <v>4835</v>
      </c>
      <c r="W236" s="13">
        <v>1727</v>
      </c>
      <c r="X236" s="13">
        <v>1625</v>
      </c>
      <c r="Y236" s="13">
        <v>3352</v>
      </c>
      <c r="Z236" s="16"/>
      <c r="AA236" s="13">
        <v>0</v>
      </c>
      <c r="AB236" s="13">
        <v>55</v>
      </c>
      <c r="AC236" s="1" t="str">
        <f t="shared" si="16"/>
        <v>hospital</v>
      </c>
      <c r="AD236" s="1">
        <f>IF(I236=0,CONTROL!H$13,IF(I236&lt;=CONTROL!F$12,CONTROL!H$12,IF(I236&lt;=CONTROL!F$11,CONTROL!H$11,IF(I236&lt;=CONTROL!F$10,CONTROL!H$10,CONTROL!H$9))))</f>
        <v>4805</v>
      </c>
      <c r="AE236" s="1">
        <f t="shared" si="17"/>
        <v>8187</v>
      </c>
      <c r="AF236" s="19">
        <f t="shared" si="18"/>
        <v>1</v>
      </c>
      <c r="AG236" s="19">
        <f t="shared" si="19"/>
        <v>2</v>
      </c>
    </row>
    <row r="237" spans="1:33" x14ac:dyDescent="0.25">
      <c r="A237" s="12" t="s">
        <v>146</v>
      </c>
      <c r="B237" s="13">
        <v>86</v>
      </c>
      <c r="C237" s="13">
        <v>104</v>
      </c>
      <c r="D237" s="13">
        <v>159</v>
      </c>
      <c r="E237" s="14" t="s">
        <v>147</v>
      </c>
      <c r="F237" s="13">
        <v>65</v>
      </c>
      <c r="G237" s="14" t="s">
        <v>70</v>
      </c>
      <c r="H237" s="14" t="s">
        <v>70</v>
      </c>
      <c r="I237" s="13">
        <v>7</v>
      </c>
      <c r="J237" s="13">
        <v>4805</v>
      </c>
      <c r="K237" s="13">
        <v>0</v>
      </c>
      <c r="L237" s="13">
        <v>2</v>
      </c>
      <c r="M237" s="13">
        <v>0</v>
      </c>
      <c r="N237" s="14" t="s">
        <v>900</v>
      </c>
      <c r="O237" s="14" t="s">
        <v>1065</v>
      </c>
      <c r="P237" s="14" t="s">
        <v>658</v>
      </c>
      <c r="Q237" s="14" t="s">
        <v>651</v>
      </c>
      <c r="R237" s="14" t="s">
        <v>198</v>
      </c>
      <c r="S237" s="13">
        <v>0</v>
      </c>
      <c r="T237" s="13">
        <v>0</v>
      </c>
      <c r="U237" s="13">
        <v>0</v>
      </c>
      <c r="V237" s="13">
        <v>0</v>
      </c>
      <c r="W237" s="13">
        <v>20</v>
      </c>
      <c r="X237" s="13">
        <v>266</v>
      </c>
      <c r="Y237" s="13">
        <v>286</v>
      </c>
      <c r="Z237" s="13">
        <v>0</v>
      </c>
      <c r="AA237" s="13">
        <v>0</v>
      </c>
      <c r="AB237" s="13">
        <v>55</v>
      </c>
      <c r="AC237" s="1" t="str">
        <f t="shared" si="16"/>
        <v>mobile</v>
      </c>
      <c r="AD237" s="1">
        <f>IF(I237=0,CONTROL!H$13,IF(I237&lt;=CONTROL!F$12,CONTROL!H$12,IF(I237&lt;=CONTROL!F$11,CONTROL!H$11,IF(I237&lt;=CONTROL!F$10,CONTROL!H$10,CONTROL!H$9))))</f>
        <v>4805</v>
      </c>
      <c r="AE237" s="1">
        <f t="shared" si="17"/>
        <v>286</v>
      </c>
      <c r="AF237" s="19">
        <f t="shared" si="18"/>
        <v>5.9521331945889697E-2</v>
      </c>
      <c r="AG237" s="19">
        <f t="shared" si="19"/>
        <v>5.9521331945889697E-2</v>
      </c>
    </row>
    <row r="238" spans="1:33" x14ac:dyDescent="0.25">
      <c r="A238" s="12" t="s">
        <v>161</v>
      </c>
      <c r="B238" s="13">
        <v>100</v>
      </c>
      <c r="C238" s="13">
        <v>-99</v>
      </c>
      <c r="D238" s="13">
        <v>135</v>
      </c>
      <c r="E238" s="14" t="s">
        <v>162</v>
      </c>
      <c r="F238" s="13">
        <v>65</v>
      </c>
      <c r="G238" s="14" t="s">
        <v>70</v>
      </c>
      <c r="H238" s="14" t="s">
        <v>70</v>
      </c>
      <c r="I238" s="13">
        <v>7</v>
      </c>
      <c r="J238" s="13">
        <v>4805</v>
      </c>
      <c r="K238" s="13">
        <v>1</v>
      </c>
      <c r="L238" s="16"/>
      <c r="M238" s="13">
        <v>1</v>
      </c>
      <c r="N238" s="14" t="s">
        <v>159</v>
      </c>
      <c r="O238" s="14" t="s">
        <v>656</v>
      </c>
      <c r="P238" s="14" t="s">
        <v>159</v>
      </c>
      <c r="Q238" s="14" t="s">
        <v>159</v>
      </c>
      <c r="R238" s="14" t="s">
        <v>159</v>
      </c>
      <c r="S238" s="13">
        <v>5232</v>
      </c>
      <c r="T238" s="13">
        <v>24</v>
      </c>
      <c r="U238" s="13">
        <v>53</v>
      </c>
      <c r="V238" s="13">
        <v>77</v>
      </c>
      <c r="W238" s="13">
        <v>2746</v>
      </c>
      <c r="X238" s="13">
        <v>2409</v>
      </c>
      <c r="Y238" s="13">
        <v>5155</v>
      </c>
      <c r="Z238" s="16"/>
      <c r="AA238" s="13">
        <v>0</v>
      </c>
      <c r="AB238" s="13">
        <v>55</v>
      </c>
      <c r="AC238" s="1" t="str">
        <f t="shared" si="16"/>
        <v>hospital</v>
      </c>
      <c r="AD238" s="1">
        <f>IF(I238=0,CONTROL!H$13,IF(I238&lt;=CONTROL!F$12,CONTROL!H$12,IF(I238&lt;=CONTROL!F$11,CONTROL!H$11,IF(I238&lt;=CONTROL!F$10,CONTROL!H$10,CONTROL!H$9))))</f>
        <v>4805</v>
      </c>
      <c r="AE238" s="1">
        <f t="shared" si="17"/>
        <v>5232</v>
      </c>
      <c r="AF238" s="19">
        <f t="shared" si="18"/>
        <v>1</v>
      </c>
      <c r="AG238" s="19">
        <f t="shared" si="19"/>
        <v>1</v>
      </c>
    </row>
    <row r="239" spans="1:33" x14ac:dyDescent="0.25">
      <c r="A239" s="12" t="s">
        <v>146</v>
      </c>
      <c r="B239" s="13">
        <v>69</v>
      </c>
      <c r="C239" s="13">
        <v>87</v>
      </c>
      <c r="D239" s="13">
        <v>123</v>
      </c>
      <c r="E239" s="14" t="s">
        <v>147</v>
      </c>
      <c r="F239" s="13">
        <v>65</v>
      </c>
      <c r="G239" s="14" t="s">
        <v>70</v>
      </c>
      <c r="H239" s="14" t="s">
        <v>70</v>
      </c>
      <c r="I239" s="13">
        <v>7</v>
      </c>
      <c r="J239" s="13">
        <v>4805</v>
      </c>
      <c r="K239" s="13">
        <v>1</v>
      </c>
      <c r="L239" s="13">
        <v>1</v>
      </c>
      <c r="M239" s="13">
        <v>1</v>
      </c>
      <c r="N239" s="14" t="s">
        <v>1066</v>
      </c>
      <c r="O239" s="14" t="s">
        <v>662</v>
      </c>
      <c r="P239" s="14" t="s">
        <v>663</v>
      </c>
      <c r="Q239" s="14" t="s">
        <v>651</v>
      </c>
      <c r="R239" s="14" t="s">
        <v>664</v>
      </c>
      <c r="S239" s="13">
        <v>3079</v>
      </c>
      <c r="T239" s="13">
        <v>0</v>
      </c>
      <c r="U239" s="13">
        <v>0</v>
      </c>
      <c r="V239" s="13">
        <v>0</v>
      </c>
      <c r="W239" s="13">
        <v>1058</v>
      </c>
      <c r="X239" s="13">
        <v>2021</v>
      </c>
      <c r="Y239" s="13">
        <v>3079</v>
      </c>
      <c r="Z239" s="13">
        <v>0</v>
      </c>
      <c r="AA239" s="13">
        <v>0</v>
      </c>
      <c r="AB239" s="13">
        <v>55</v>
      </c>
      <c r="AC239" s="1" t="str">
        <f t="shared" si="16"/>
        <v>freestand</v>
      </c>
      <c r="AD239" s="1">
        <f>IF(I239=0,CONTROL!H$13,IF(I239&lt;=CONTROL!F$12,CONTROL!H$12,IF(I239&lt;=CONTROL!F$11,CONTROL!H$11,IF(I239&lt;=CONTROL!F$10,CONTROL!H$10,CONTROL!H$9))))</f>
        <v>4805</v>
      </c>
      <c r="AE239" s="1">
        <f t="shared" si="17"/>
        <v>3079</v>
      </c>
      <c r="AF239" s="19">
        <f t="shared" si="18"/>
        <v>0.64079084287200827</v>
      </c>
      <c r="AG239" s="19">
        <f t="shared" si="19"/>
        <v>1</v>
      </c>
    </row>
    <row r="240" spans="1:33" x14ac:dyDescent="0.25">
      <c r="A240" s="12" t="s">
        <v>161</v>
      </c>
      <c r="B240" s="13">
        <v>100</v>
      </c>
      <c r="C240" s="13">
        <v>-99</v>
      </c>
      <c r="D240" s="13">
        <v>140</v>
      </c>
      <c r="E240" s="14" t="s">
        <v>165</v>
      </c>
      <c r="F240" s="13">
        <v>65</v>
      </c>
      <c r="G240" s="14" t="s">
        <v>70</v>
      </c>
      <c r="H240" s="14" t="s">
        <v>70</v>
      </c>
      <c r="I240" s="13">
        <v>7</v>
      </c>
      <c r="J240" s="13">
        <v>4805</v>
      </c>
      <c r="K240" s="13">
        <v>0.19</v>
      </c>
      <c r="L240" s="13">
        <v>2</v>
      </c>
      <c r="M240" s="13">
        <v>0</v>
      </c>
      <c r="N240" s="14" t="s">
        <v>652</v>
      </c>
      <c r="O240" s="14" t="s">
        <v>653</v>
      </c>
      <c r="P240" s="14" t="s">
        <v>159</v>
      </c>
      <c r="Q240" s="14" t="s">
        <v>159</v>
      </c>
      <c r="R240" s="14" t="s">
        <v>159</v>
      </c>
      <c r="S240" s="13">
        <v>927</v>
      </c>
      <c r="T240" s="13">
        <v>0</v>
      </c>
      <c r="U240" s="13">
        <v>0</v>
      </c>
      <c r="V240" s="13">
        <v>0</v>
      </c>
      <c r="W240" s="13">
        <v>493</v>
      </c>
      <c r="X240" s="13">
        <v>434</v>
      </c>
      <c r="Y240" s="13">
        <v>927</v>
      </c>
      <c r="Z240" s="13">
        <v>0</v>
      </c>
      <c r="AA240" s="13">
        <v>0</v>
      </c>
      <c r="AB240" s="13">
        <v>55</v>
      </c>
      <c r="AC240" s="1" t="str">
        <f t="shared" si="16"/>
        <v>mobile</v>
      </c>
      <c r="AD240" s="1">
        <f>IF(I240=0,CONTROL!H$13,IF(I240&lt;=CONTROL!F$12,CONTROL!H$12,IF(I240&lt;=CONTROL!F$11,CONTROL!H$11,IF(I240&lt;=CONTROL!F$10,CONTROL!H$10,CONTROL!H$9))))</f>
        <v>4805</v>
      </c>
      <c r="AE240" s="1">
        <f t="shared" si="17"/>
        <v>927</v>
      </c>
      <c r="AF240" s="19">
        <f t="shared" si="18"/>
        <v>0.19292403746097814</v>
      </c>
      <c r="AG240" s="19">
        <f t="shared" si="19"/>
        <v>0.19292403746097814</v>
      </c>
    </row>
    <row r="241" spans="1:33" x14ac:dyDescent="0.25">
      <c r="A241" s="12" t="s">
        <v>146</v>
      </c>
      <c r="B241" s="13">
        <v>44</v>
      </c>
      <c r="C241" s="13">
        <v>61</v>
      </c>
      <c r="D241" s="13">
        <v>97</v>
      </c>
      <c r="E241" s="14" t="s">
        <v>147</v>
      </c>
      <c r="F241" s="13">
        <v>65</v>
      </c>
      <c r="G241" s="14" t="s">
        <v>70</v>
      </c>
      <c r="H241" s="14" t="s">
        <v>70</v>
      </c>
      <c r="I241" s="13">
        <v>7</v>
      </c>
      <c r="J241" s="13">
        <v>4805</v>
      </c>
      <c r="K241" s="13">
        <v>1</v>
      </c>
      <c r="L241" s="13">
        <v>1</v>
      </c>
      <c r="M241" s="13">
        <v>1</v>
      </c>
      <c r="N241" s="14" t="s">
        <v>1067</v>
      </c>
      <c r="O241" s="14" t="s">
        <v>649</v>
      </c>
      <c r="P241" s="14" t="s">
        <v>650</v>
      </c>
      <c r="Q241" s="14" t="s">
        <v>651</v>
      </c>
      <c r="R241" s="14" t="s">
        <v>649</v>
      </c>
      <c r="S241" s="13">
        <v>3383</v>
      </c>
      <c r="T241" s="13">
        <v>0</v>
      </c>
      <c r="U241" s="13">
        <v>0</v>
      </c>
      <c r="V241" s="13">
        <v>0</v>
      </c>
      <c r="W241" s="13">
        <v>298</v>
      </c>
      <c r="X241" s="13">
        <v>3085</v>
      </c>
      <c r="Y241" s="13">
        <v>3383</v>
      </c>
      <c r="Z241" s="13">
        <v>0</v>
      </c>
      <c r="AA241" s="13">
        <v>0</v>
      </c>
      <c r="AB241" s="13">
        <v>55</v>
      </c>
      <c r="AC241" s="1" t="str">
        <f t="shared" si="16"/>
        <v>freestand</v>
      </c>
      <c r="AD241" s="1">
        <f>IF(I241=0,CONTROL!H$13,IF(I241&lt;=CONTROL!F$12,CONTROL!H$12,IF(I241&lt;=CONTROL!F$11,CONTROL!H$11,IF(I241&lt;=CONTROL!F$10,CONTROL!H$10,CONTROL!H$9))))</f>
        <v>4805</v>
      </c>
      <c r="AE241" s="1">
        <f t="shared" si="17"/>
        <v>3383</v>
      </c>
      <c r="AF241" s="19">
        <f t="shared" si="18"/>
        <v>0.70405827263267429</v>
      </c>
      <c r="AG241" s="19">
        <f t="shared" si="19"/>
        <v>1</v>
      </c>
    </row>
    <row r="242" spans="1:33" x14ac:dyDescent="0.25">
      <c r="A242" s="12" t="s">
        <v>161</v>
      </c>
      <c r="B242" s="13">
        <v>100</v>
      </c>
      <c r="C242" s="13">
        <v>-99</v>
      </c>
      <c r="D242" s="13">
        <v>136</v>
      </c>
      <c r="E242" s="14" t="s">
        <v>162</v>
      </c>
      <c r="F242" s="13">
        <v>65</v>
      </c>
      <c r="G242" s="14" t="s">
        <v>70</v>
      </c>
      <c r="H242" s="14" t="s">
        <v>70</v>
      </c>
      <c r="I242" s="13">
        <v>7</v>
      </c>
      <c r="J242" s="13">
        <v>4805</v>
      </c>
      <c r="K242" s="13">
        <v>1</v>
      </c>
      <c r="L242" s="16"/>
      <c r="M242" s="13">
        <v>1</v>
      </c>
      <c r="N242" s="14" t="s">
        <v>159</v>
      </c>
      <c r="O242" s="14" t="s">
        <v>667</v>
      </c>
      <c r="P242" s="14" t="s">
        <v>159</v>
      </c>
      <c r="Q242" s="14" t="s">
        <v>159</v>
      </c>
      <c r="R242" s="14" t="s">
        <v>159</v>
      </c>
      <c r="S242" s="13">
        <v>3001</v>
      </c>
      <c r="T242" s="13">
        <v>0</v>
      </c>
      <c r="U242" s="13">
        <v>0</v>
      </c>
      <c r="V242" s="13">
        <v>0</v>
      </c>
      <c r="W242" s="13">
        <v>1382</v>
      </c>
      <c r="X242" s="13">
        <v>1619</v>
      </c>
      <c r="Y242" s="13">
        <v>3001</v>
      </c>
      <c r="Z242" s="16"/>
      <c r="AA242" s="13">
        <v>0</v>
      </c>
      <c r="AB242" s="13">
        <v>55</v>
      </c>
      <c r="AC242" s="1" t="str">
        <f t="shared" si="16"/>
        <v>hospital</v>
      </c>
      <c r="AD242" s="1">
        <f>IF(I242=0,CONTROL!H$13,IF(I242&lt;=CONTROL!F$12,CONTROL!H$12,IF(I242&lt;=CONTROL!F$11,CONTROL!H$11,IF(I242&lt;=CONTROL!F$10,CONTROL!H$10,CONTROL!H$9))))</f>
        <v>4805</v>
      </c>
      <c r="AE242" s="1">
        <f t="shared" si="17"/>
        <v>3001</v>
      </c>
      <c r="AF242" s="19">
        <f t="shared" si="18"/>
        <v>0.62455775234131117</v>
      </c>
      <c r="AG242" s="19">
        <f t="shared" si="19"/>
        <v>1</v>
      </c>
    </row>
    <row r="243" spans="1:33" x14ac:dyDescent="0.25">
      <c r="A243" s="12" t="s">
        <v>146</v>
      </c>
      <c r="B243" s="13">
        <v>108</v>
      </c>
      <c r="C243" s="13">
        <v>127</v>
      </c>
      <c r="D243" s="13">
        <v>225</v>
      </c>
      <c r="E243" s="14" t="s">
        <v>147</v>
      </c>
      <c r="F243" s="13">
        <v>65</v>
      </c>
      <c r="G243" s="14" t="s">
        <v>70</v>
      </c>
      <c r="H243" s="14" t="s">
        <v>70</v>
      </c>
      <c r="I243" s="13">
        <v>7</v>
      </c>
      <c r="J243" s="13">
        <v>4805</v>
      </c>
      <c r="K243" s="13">
        <v>0</v>
      </c>
      <c r="L243" s="13">
        <v>2</v>
      </c>
      <c r="M243" s="13">
        <v>0</v>
      </c>
      <c r="N243" s="14" t="s">
        <v>900</v>
      </c>
      <c r="O243" s="14" t="s">
        <v>673</v>
      </c>
      <c r="P243" s="14" t="s">
        <v>672</v>
      </c>
      <c r="Q243" s="14" t="s">
        <v>651</v>
      </c>
      <c r="R243" s="14" t="s">
        <v>158</v>
      </c>
      <c r="S243" s="13">
        <v>9</v>
      </c>
      <c r="T243" s="13">
        <v>0</v>
      </c>
      <c r="U243" s="13">
        <v>0</v>
      </c>
      <c r="V243" s="13">
        <v>0</v>
      </c>
      <c r="W243" s="13">
        <v>4</v>
      </c>
      <c r="X243" s="13">
        <v>5</v>
      </c>
      <c r="Y243" s="13">
        <v>9</v>
      </c>
      <c r="Z243" s="13">
        <v>0</v>
      </c>
      <c r="AA243" s="13">
        <v>0</v>
      </c>
      <c r="AB243" s="13">
        <v>55</v>
      </c>
      <c r="AC243" s="1" t="str">
        <f t="shared" si="16"/>
        <v>mobile</v>
      </c>
      <c r="AD243" s="1">
        <f>IF(I243=0,CONTROL!H$13,IF(I243&lt;=CONTROL!F$12,CONTROL!H$12,IF(I243&lt;=CONTROL!F$11,CONTROL!H$11,IF(I243&lt;=CONTROL!F$10,CONTROL!H$10,CONTROL!H$9))))</f>
        <v>4805</v>
      </c>
      <c r="AE243" s="1">
        <f t="shared" si="17"/>
        <v>9</v>
      </c>
      <c r="AF243" s="19">
        <f t="shared" si="18"/>
        <v>1.8730489073881373E-3</v>
      </c>
      <c r="AG243" s="19">
        <f t="shared" si="19"/>
        <v>1.8730489073881373E-3</v>
      </c>
    </row>
    <row r="244" spans="1:33" x14ac:dyDescent="0.25">
      <c r="A244" s="12" t="s">
        <v>146</v>
      </c>
      <c r="B244" s="13">
        <v>87</v>
      </c>
      <c r="C244" s="13">
        <v>105</v>
      </c>
      <c r="D244" s="13">
        <v>162</v>
      </c>
      <c r="E244" s="14" t="s">
        <v>147</v>
      </c>
      <c r="F244" s="13">
        <v>65</v>
      </c>
      <c r="G244" s="14" t="s">
        <v>70</v>
      </c>
      <c r="H244" s="14" t="s">
        <v>70</v>
      </c>
      <c r="I244" s="13">
        <v>7</v>
      </c>
      <c r="J244" s="13">
        <v>4805</v>
      </c>
      <c r="K244" s="13">
        <v>0.69</v>
      </c>
      <c r="L244" s="13">
        <v>2</v>
      </c>
      <c r="M244" s="13">
        <v>0</v>
      </c>
      <c r="N244" s="14" t="s">
        <v>1068</v>
      </c>
      <c r="O244" s="14" t="s">
        <v>659</v>
      </c>
      <c r="P244" s="14" t="s">
        <v>660</v>
      </c>
      <c r="Q244" s="14" t="s">
        <v>651</v>
      </c>
      <c r="R244" s="14" t="s">
        <v>669</v>
      </c>
      <c r="S244" s="13">
        <v>3321</v>
      </c>
      <c r="T244" s="13">
        <v>0</v>
      </c>
      <c r="U244" s="13">
        <v>0</v>
      </c>
      <c r="V244" s="13">
        <v>0</v>
      </c>
      <c r="W244" s="13">
        <v>1946</v>
      </c>
      <c r="X244" s="13">
        <v>1375</v>
      </c>
      <c r="Y244" s="13">
        <v>1375</v>
      </c>
      <c r="Z244" s="13">
        <v>0</v>
      </c>
      <c r="AA244" s="13">
        <v>0</v>
      </c>
      <c r="AB244" s="13">
        <v>55</v>
      </c>
      <c r="AC244" s="1" t="str">
        <f t="shared" si="16"/>
        <v>mobile</v>
      </c>
      <c r="AD244" s="1">
        <f>IF(I244=0,CONTROL!H$13,IF(I244&lt;=CONTROL!F$12,CONTROL!H$12,IF(I244&lt;=CONTROL!F$11,CONTROL!H$11,IF(I244&lt;=CONTROL!F$10,CONTROL!H$10,CONTROL!H$9))))</f>
        <v>4805</v>
      </c>
      <c r="AE244" s="1">
        <f t="shared" si="17"/>
        <v>3321</v>
      </c>
      <c r="AF244" s="19">
        <f t="shared" si="18"/>
        <v>0.69115504682622264</v>
      </c>
      <c r="AG244" s="19">
        <f t="shared" si="19"/>
        <v>0.69115504682622264</v>
      </c>
    </row>
    <row r="245" spans="1:33" x14ac:dyDescent="0.25">
      <c r="A245" s="12" t="s">
        <v>146</v>
      </c>
      <c r="B245" s="13">
        <v>87</v>
      </c>
      <c r="C245" s="13">
        <v>105</v>
      </c>
      <c r="D245" s="13">
        <v>161</v>
      </c>
      <c r="E245" s="14" t="s">
        <v>147</v>
      </c>
      <c r="F245" s="13">
        <v>65</v>
      </c>
      <c r="G245" s="14" t="s">
        <v>70</v>
      </c>
      <c r="H245" s="14" t="s">
        <v>70</v>
      </c>
      <c r="I245" s="13">
        <v>7</v>
      </c>
      <c r="J245" s="13">
        <v>4805</v>
      </c>
      <c r="K245" s="13">
        <v>0.12</v>
      </c>
      <c r="L245" s="13">
        <v>2</v>
      </c>
      <c r="M245" s="13">
        <v>0</v>
      </c>
      <c r="N245" s="14" t="s">
        <v>1068</v>
      </c>
      <c r="O245" s="14" t="s">
        <v>659</v>
      </c>
      <c r="P245" s="14" t="s">
        <v>670</v>
      </c>
      <c r="Q245" s="14" t="s">
        <v>651</v>
      </c>
      <c r="R245" s="14" t="s">
        <v>669</v>
      </c>
      <c r="S245" s="13">
        <v>562</v>
      </c>
      <c r="T245" s="13">
        <v>0</v>
      </c>
      <c r="U245" s="13">
        <v>0</v>
      </c>
      <c r="V245" s="13">
        <v>0</v>
      </c>
      <c r="W245" s="13">
        <v>0</v>
      </c>
      <c r="X245" s="13">
        <v>562</v>
      </c>
      <c r="Y245" s="13">
        <v>562</v>
      </c>
      <c r="Z245" s="13">
        <v>0</v>
      </c>
      <c r="AA245" s="13">
        <v>0</v>
      </c>
      <c r="AB245" s="13">
        <v>55</v>
      </c>
      <c r="AC245" s="1" t="str">
        <f t="shared" si="16"/>
        <v>mobile</v>
      </c>
      <c r="AD245" s="1">
        <f>IF(I245=0,CONTROL!H$13,IF(I245&lt;=CONTROL!F$12,CONTROL!H$12,IF(I245&lt;=CONTROL!F$11,CONTROL!H$11,IF(I245&lt;=CONTROL!F$10,CONTROL!H$10,CONTROL!H$9))))</f>
        <v>4805</v>
      </c>
      <c r="AE245" s="1">
        <f t="shared" si="17"/>
        <v>562</v>
      </c>
      <c r="AF245" s="19">
        <f t="shared" si="18"/>
        <v>0.11696149843912591</v>
      </c>
      <c r="AG245" s="19">
        <f t="shared" si="19"/>
        <v>0.11696149843912591</v>
      </c>
    </row>
    <row r="246" spans="1:33" x14ac:dyDescent="0.25">
      <c r="A246" s="12" t="s">
        <v>146</v>
      </c>
      <c r="B246" s="13">
        <v>83</v>
      </c>
      <c r="C246" s="13">
        <v>100</v>
      </c>
      <c r="D246" s="13">
        <v>155</v>
      </c>
      <c r="E246" s="14" t="s">
        <v>147</v>
      </c>
      <c r="F246" s="13">
        <v>65</v>
      </c>
      <c r="G246" s="14" t="s">
        <v>70</v>
      </c>
      <c r="H246" s="14" t="s">
        <v>70</v>
      </c>
      <c r="I246" s="13">
        <v>7</v>
      </c>
      <c r="J246" s="13">
        <v>4805</v>
      </c>
      <c r="K246" s="13">
        <v>0.51</v>
      </c>
      <c r="L246" s="13">
        <v>2</v>
      </c>
      <c r="M246" s="13">
        <v>0</v>
      </c>
      <c r="N246" s="14" t="s">
        <v>900</v>
      </c>
      <c r="O246" s="14" t="s">
        <v>659</v>
      </c>
      <c r="P246" s="14" t="s">
        <v>660</v>
      </c>
      <c r="Q246" s="14" t="s">
        <v>651</v>
      </c>
      <c r="R246" s="14" t="s">
        <v>198</v>
      </c>
      <c r="S246" s="13">
        <v>2445</v>
      </c>
      <c r="T246" s="13">
        <v>0</v>
      </c>
      <c r="U246" s="13">
        <v>0</v>
      </c>
      <c r="V246" s="13">
        <v>0</v>
      </c>
      <c r="W246" s="13">
        <v>733</v>
      </c>
      <c r="X246" s="13">
        <v>1712</v>
      </c>
      <c r="Y246" s="13">
        <v>2445</v>
      </c>
      <c r="Z246" s="13">
        <v>0</v>
      </c>
      <c r="AA246" s="13">
        <v>0</v>
      </c>
      <c r="AB246" s="13">
        <v>55</v>
      </c>
      <c r="AC246" s="1" t="str">
        <f t="shared" si="16"/>
        <v>mobile</v>
      </c>
      <c r="AD246" s="1">
        <f>IF(I246=0,CONTROL!H$13,IF(I246&lt;=CONTROL!F$12,CONTROL!H$12,IF(I246&lt;=CONTROL!F$11,CONTROL!H$11,IF(I246&lt;=CONTROL!F$10,CONTROL!H$10,CONTROL!H$9))))</f>
        <v>4805</v>
      </c>
      <c r="AE246" s="1">
        <f t="shared" si="17"/>
        <v>2445</v>
      </c>
      <c r="AF246" s="19">
        <f t="shared" si="18"/>
        <v>0.50884495317377731</v>
      </c>
      <c r="AG246" s="19">
        <f t="shared" si="19"/>
        <v>0.50884495317377731</v>
      </c>
    </row>
    <row r="247" spans="1:33" x14ac:dyDescent="0.25">
      <c r="A247" s="12" t="s">
        <v>146</v>
      </c>
      <c r="B247" s="13">
        <v>146</v>
      </c>
      <c r="C247" s="13">
        <v>177</v>
      </c>
      <c r="D247" s="13">
        <v>501</v>
      </c>
      <c r="E247" s="14" t="s">
        <v>147</v>
      </c>
      <c r="F247" s="13">
        <v>65</v>
      </c>
      <c r="G247" s="14" t="s">
        <v>70</v>
      </c>
      <c r="H247" s="14" t="s">
        <v>70</v>
      </c>
      <c r="I247" s="13">
        <v>7</v>
      </c>
      <c r="J247" s="13">
        <v>4805</v>
      </c>
      <c r="K247" s="13">
        <v>1</v>
      </c>
      <c r="L247" s="13">
        <v>3</v>
      </c>
      <c r="M247" s="13">
        <v>1</v>
      </c>
      <c r="N247" s="14" t="s">
        <v>159</v>
      </c>
      <c r="O247" s="14" t="s">
        <v>1050</v>
      </c>
      <c r="P247" s="14" t="s">
        <v>159</v>
      </c>
      <c r="Q247" s="14" t="s">
        <v>159</v>
      </c>
      <c r="R247" s="14" t="s">
        <v>159</v>
      </c>
      <c r="S247" s="13">
        <v>0</v>
      </c>
      <c r="T247" s="13">
        <v>0</v>
      </c>
      <c r="U247" s="13">
        <v>0</v>
      </c>
      <c r="V247" s="13">
        <v>0</v>
      </c>
      <c r="W247" s="13">
        <v>0</v>
      </c>
      <c r="X247" s="13">
        <v>0</v>
      </c>
      <c r="Y247" s="13">
        <v>0</v>
      </c>
      <c r="Z247" s="13">
        <v>1</v>
      </c>
      <c r="AA247" s="13">
        <v>0</v>
      </c>
      <c r="AB247" s="13">
        <v>55</v>
      </c>
      <c r="AC247" s="1" t="str">
        <f t="shared" si="16"/>
        <v>new</v>
      </c>
      <c r="AD247" s="1">
        <f>IF(I247=0,CONTROL!H$13,IF(I247&lt;=CONTROL!F$12,CONTROL!H$12,IF(I247&lt;=CONTROL!F$11,CONTROL!H$11,IF(I247&lt;=CONTROL!F$10,CONTROL!H$10,CONTROL!H$9))))</f>
        <v>4805</v>
      </c>
      <c r="AE247" s="1">
        <f t="shared" si="17"/>
        <v>0</v>
      </c>
      <c r="AF247" s="19">
        <f t="shared" si="18"/>
        <v>0</v>
      </c>
      <c r="AG247" s="19">
        <f t="shared" si="19"/>
        <v>1</v>
      </c>
    </row>
    <row r="248" spans="1:33" x14ac:dyDescent="0.25">
      <c r="A248" s="12" t="s">
        <v>146</v>
      </c>
      <c r="B248" s="13">
        <v>115</v>
      </c>
      <c r="C248" s="13">
        <v>134</v>
      </c>
      <c r="D248" s="13">
        <v>246</v>
      </c>
      <c r="E248" s="14" t="s">
        <v>147</v>
      </c>
      <c r="F248" s="13">
        <v>65</v>
      </c>
      <c r="G248" s="14" t="s">
        <v>70</v>
      </c>
      <c r="H248" s="14" t="s">
        <v>70</v>
      </c>
      <c r="I248" s="13">
        <v>7</v>
      </c>
      <c r="J248" s="13">
        <v>4805</v>
      </c>
      <c r="K248" s="13">
        <v>0.05</v>
      </c>
      <c r="L248" s="13">
        <v>2</v>
      </c>
      <c r="M248" s="13">
        <v>0</v>
      </c>
      <c r="N248" s="14" t="s">
        <v>900</v>
      </c>
      <c r="O248" s="14" t="s">
        <v>673</v>
      </c>
      <c r="P248" s="14" t="s">
        <v>672</v>
      </c>
      <c r="Q248" s="14" t="s">
        <v>651</v>
      </c>
      <c r="R248" s="14" t="s">
        <v>158</v>
      </c>
      <c r="S248" s="13">
        <v>262</v>
      </c>
      <c r="T248" s="13">
        <v>0</v>
      </c>
      <c r="U248" s="13">
        <v>0</v>
      </c>
      <c r="V248" s="13">
        <v>0</v>
      </c>
      <c r="W248" s="13">
        <v>145</v>
      </c>
      <c r="X248" s="13">
        <v>117</v>
      </c>
      <c r="Y248" s="13">
        <v>262</v>
      </c>
      <c r="Z248" s="13">
        <v>0</v>
      </c>
      <c r="AA248" s="13">
        <v>0</v>
      </c>
      <c r="AB248" s="13">
        <v>55</v>
      </c>
      <c r="AC248" s="1" t="str">
        <f t="shared" si="16"/>
        <v>mobile</v>
      </c>
      <c r="AD248" s="1">
        <f>IF(I248=0,CONTROL!H$13,IF(I248&lt;=CONTROL!F$12,CONTROL!H$12,IF(I248&lt;=CONTROL!F$11,CONTROL!H$11,IF(I248&lt;=CONTROL!F$10,CONTROL!H$10,CONTROL!H$9))))</f>
        <v>4805</v>
      </c>
      <c r="AE248" s="1">
        <f t="shared" si="17"/>
        <v>262</v>
      </c>
      <c r="AF248" s="19">
        <f t="shared" si="18"/>
        <v>5.4526534859521331E-2</v>
      </c>
      <c r="AG248" s="19">
        <f t="shared" si="19"/>
        <v>5.4526534859521331E-2</v>
      </c>
    </row>
    <row r="249" spans="1:33" x14ac:dyDescent="0.25">
      <c r="A249" s="12" t="s">
        <v>146</v>
      </c>
      <c r="B249" s="13">
        <v>103</v>
      </c>
      <c r="C249" s="13">
        <v>122</v>
      </c>
      <c r="D249" s="13">
        <v>209</v>
      </c>
      <c r="E249" s="14" t="s">
        <v>147</v>
      </c>
      <c r="F249" s="13">
        <v>65</v>
      </c>
      <c r="G249" s="14" t="s">
        <v>70</v>
      </c>
      <c r="H249" s="14" t="s">
        <v>70</v>
      </c>
      <c r="I249" s="13">
        <v>7</v>
      </c>
      <c r="J249" s="13">
        <v>4805</v>
      </c>
      <c r="K249" s="13">
        <v>0.04</v>
      </c>
      <c r="L249" s="13">
        <v>2</v>
      </c>
      <c r="M249" s="13">
        <v>0</v>
      </c>
      <c r="N249" s="14" t="s">
        <v>912</v>
      </c>
      <c r="O249" s="14" t="s">
        <v>674</v>
      </c>
      <c r="P249" s="14" t="s">
        <v>666</v>
      </c>
      <c r="Q249" s="14" t="s">
        <v>651</v>
      </c>
      <c r="R249" s="14" t="s">
        <v>158</v>
      </c>
      <c r="S249" s="13">
        <v>186</v>
      </c>
      <c r="T249" s="13">
        <v>0</v>
      </c>
      <c r="U249" s="13">
        <v>0</v>
      </c>
      <c r="V249" s="13">
        <v>0</v>
      </c>
      <c r="W249" s="13">
        <v>31</v>
      </c>
      <c r="X249" s="13">
        <v>155</v>
      </c>
      <c r="Y249" s="13">
        <v>186</v>
      </c>
      <c r="Z249" s="13">
        <v>0</v>
      </c>
      <c r="AA249" s="13">
        <v>0</v>
      </c>
      <c r="AB249" s="13">
        <v>55</v>
      </c>
      <c r="AC249" s="1" t="str">
        <f t="shared" si="16"/>
        <v>mobile</v>
      </c>
      <c r="AD249" s="1">
        <f>IF(I249=0,CONTROL!H$13,IF(I249&lt;=CONTROL!F$12,CONTROL!H$12,IF(I249&lt;=CONTROL!F$11,CONTROL!H$11,IF(I249&lt;=CONTROL!F$10,CONTROL!H$10,CONTROL!H$9))))</f>
        <v>4805</v>
      </c>
      <c r="AE249" s="1">
        <f t="shared" si="17"/>
        <v>186</v>
      </c>
      <c r="AF249" s="19">
        <f t="shared" si="18"/>
        <v>3.870967741935484E-2</v>
      </c>
      <c r="AG249" s="19">
        <f t="shared" si="19"/>
        <v>3.870967741935484E-2</v>
      </c>
    </row>
    <row r="250" spans="1:33" x14ac:dyDescent="0.25">
      <c r="A250" s="12" t="s">
        <v>146</v>
      </c>
      <c r="B250" s="13">
        <v>103</v>
      </c>
      <c r="C250" s="13">
        <v>122</v>
      </c>
      <c r="D250" s="13">
        <v>211</v>
      </c>
      <c r="E250" s="14" t="s">
        <v>147</v>
      </c>
      <c r="F250" s="13">
        <v>65</v>
      </c>
      <c r="G250" s="14" t="s">
        <v>70</v>
      </c>
      <c r="H250" s="14" t="s">
        <v>70</v>
      </c>
      <c r="I250" s="13">
        <v>7</v>
      </c>
      <c r="J250" s="13">
        <v>4805</v>
      </c>
      <c r="K250" s="13">
        <v>0.15</v>
      </c>
      <c r="L250" s="13">
        <v>2</v>
      </c>
      <c r="M250" s="13">
        <v>0</v>
      </c>
      <c r="N250" s="14" t="s">
        <v>912</v>
      </c>
      <c r="O250" s="14" t="s">
        <v>673</v>
      </c>
      <c r="P250" s="14" t="s">
        <v>672</v>
      </c>
      <c r="Q250" s="14" t="s">
        <v>651</v>
      </c>
      <c r="R250" s="14" t="s">
        <v>158</v>
      </c>
      <c r="S250" s="13">
        <v>729</v>
      </c>
      <c r="T250" s="13">
        <v>0</v>
      </c>
      <c r="U250" s="13">
        <v>0</v>
      </c>
      <c r="V250" s="13">
        <v>0</v>
      </c>
      <c r="W250" s="13">
        <v>404</v>
      </c>
      <c r="X250" s="13">
        <v>325</v>
      </c>
      <c r="Y250" s="13">
        <v>729</v>
      </c>
      <c r="Z250" s="13">
        <v>0</v>
      </c>
      <c r="AA250" s="13">
        <v>0</v>
      </c>
      <c r="AB250" s="13">
        <v>55</v>
      </c>
      <c r="AC250" s="1" t="str">
        <f t="shared" si="16"/>
        <v>mobile</v>
      </c>
      <c r="AD250" s="1">
        <f>IF(I250=0,CONTROL!H$13,IF(I250&lt;=CONTROL!F$12,CONTROL!H$12,IF(I250&lt;=CONTROL!F$11,CONTROL!H$11,IF(I250&lt;=CONTROL!F$10,CONTROL!H$10,CONTROL!H$9))))</f>
        <v>4805</v>
      </c>
      <c r="AE250" s="1">
        <f t="shared" si="17"/>
        <v>729</v>
      </c>
      <c r="AF250" s="19">
        <f t="shared" si="18"/>
        <v>0.15171696149843913</v>
      </c>
      <c r="AG250" s="19">
        <f t="shared" si="19"/>
        <v>0.15171696149843913</v>
      </c>
    </row>
    <row r="251" spans="1:33" x14ac:dyDescent="0.25">
      <c r="A251" s="12" t="s">
        <v>146</v>
      </c>
      <c r="B251" s="13">
        <v>159</v>
      </c>
      <c r="C251" s="13">
        <v>193</v>
      </c>
      <c r="D251" s="13">
        <v>439</v>
      </c>
      <c r="E251" s="14" t="s">
        <v>147</v>
      </c>
      <c r="F251" s="13">
        <v>67</v>
      </c>
      <c r="G251" s="14" t="s">
        <v>72</v>
      </c>
      <c r="H251" s="14" t="s">
        <v>72</v>
      </c>
      <c r="I251" s="13">
        <v>3</v>
      </c>
      <c r="J251" s="13">
        <v>4462</v>
      </c>
      <c r="K251" s="13">
        <v>1</v>
      </c>
      <c r="L251" s="13">
        <v>1</v>
      </c>
      <c r="M251" s="13">
        <v>1</v>
      </c>
      <c r="N251" s="14" t="s">
        <v>1069</v>
      </c>
      <c r="O251" s="14" t="s">
        <v>679</v>
      </c>
      <c r="P251" s="14" t="s">
        <v>680</v>
      </c>
      <c r="Q251" s="14" t="s">
        <v>677</v>
      </c>
      <c r="R251" s="14" t="s">
        <v>260</v>
      </c>
      <c r="S251" s="13">
        <v>2238</v>
      </c>
      <c r="T251" s="13">
        <v>0</v>
      </c>
      <c r="U251" s="13">
        <v>0</v>
      </c>
      <c r="V251" s="13">
        <v>0</v>
      </c>
      <c r="W251" s="13">
        <v>453</v>
      </c>
      <c r="X251" s="13">
        <v>1785</v>
      </c>
      <c r="Y251" s="13">
        <v>2238</v>
      </c>
      <c r="Z251" s="13">
        <v>0</v>
      </c>
      <c r="AA251" s="13">
        <v>0</v>
      </c>
      <c r="AB251" s="13">
        <v>56</v>
      </c>
      <c r="AC251" s="1" t="str">
        <f t="shared" si="16"/>
        <v>freestand</v>
      </c>
      <c r="AD251" s="1">
        <f>IF(I251=0,CONTROL!H$13,IF(I251&lt;=CONTROL!F$12,CONTROL!H$12,IF(I251&lt;=CONTROL!F$11,CONTROL!H$11,IF(I251&lt;=CONTROL!F$10,CONTROL!H$10,CONTROL!H$9))))</f>
        <v>4462</v>
      </c>
      <c r="AE251" s="1">
        <f t="shared" si="17"/>
        <v>2238</v>
      </c>
      <c r="AF251" s="19">
        <f t="shared" si="18"/>
        <v>0.50156880322725239</v>
      </c>
      <c r="AG251" s="19">
        <f t="shared" si="19"/>
        <v>1</v>
      </c>
    </row>
    <row r="252" spans="1:33" x14ac:dyDescent="0.25">
      <c r="A252" s="12" t="s">
        <v>146</v>
      </c>
      <c r="B252" s="13">
        <v>83</v>
      </c>
      <c r="C252" s="13">
        <v>100</v>
      </c>
      <c r="D252" s="13">
        <v>156</v>
      </c>
      <c r="E252" s="14" t="s">
        <v>147</v>
      </c>
      <c r="F252" s="13">
        <v>67</v>
      </c>
      <c r="G252" s="14" t="s">
        <v>72</v>
      </c>
      <c r="H252" s="14" t="s">
        <v>72</v>
      </c>
      <c r="I252" s="13">
        <v>3</v>
      </c>
      <c r="J252" s="13">
        <v>4462</v>
      </c>
      <c r="K252" s="13">
        <v>0.12</v>
      </c>
      <c r="L252" s="13">
        <v>2</v>
      </c>
      <c r="M252" s="13">
        <v>0</v>
      </c>
      <c r="N252" s="14" t="s">
        <v>900</v>
      </c>
      <c r="O252" s="14" t="s">
        <v>675</v>
      </c>
      <c r="P252" s="14" t="s">
        <v>676</v>
      </c>
      <c r="Q252" s="14" t="s">
        <v>677</v>
      </c>
      <c r="R252" s="14" t="s">
        <v>198</v>
      </c>
      <c r="S252" s="13">
        <v>550</v>
      </c>
      <c r="T252" s="13">
        <v>0</v>
      </c>
      <c r="U252" s="13">
        <v>0</v>
      </c>
      <c r="V252" s="13">
        <v>0</v>
      </c>
      <c r="W252" s="13">
        <v>175</v>
      </c>
      <c r="X252" s="13">
        <v>375</v>
      </c>
      <c r="Y252" s="13">
        <v>550</v>
      </c>
      <c r="Z252" s="13">
        <v>0</v>
      </c>
      <c r="AA252" s="13">
        <v>0</v>
      </c>
      <c r="AB252" s="13">
        <v>56</v>
      </c>
      <c r="AC252" s="1" t="str">
        <f t="shared" si="16"/>
        <v>mobile</v>
      </c>
      <c r="AD252" s="1">
        <f>IF(I252=0,CONTROL!H$13,IF(I252&lt;=CONTROL!F$12,CONTROL!H$12,IF(I252&lt;=CONTROL!F$11,CONTROL!H$11,IF(I252&lt;=CONTROL!F$10,CONTROL!H$10,CONTROL!H$9))))</f>
        <v>4462</v>
      </c>
      <c r="AE252" s="1">
        <f t="shared" si="17"/>
        <v>550</v>
      </c>
      <c r="AF252" s="19">
        <f t="shared" si="18"/>
        <v>0.12326311071268489</v>
      </c>
      <c r="AG252" s="19">
        <f t="shared" si="19"/>
        <v>0.12326311071268489</v>
      </c>
    </row>
    <row r="253" spans="1:33" x14ac:dyDescent="0.25">
      <c r="A253" s="12" t="s">
        <v>146</v>
      </c>
      <c r="B253" s="13">
        <v>158</v>
      </c>
      <c r="C253" s="13">
        <v>192</v>
      </c>
      <c r="D253" s="13">
        <v>438</v>
      </c>
      <c r="E253" s="14" t="s">
        <v>147</v>
      </c>
      <c r="F253" s="13">
        <v>67</v>
      </c>
      <c r="G253" s="14" t="s">
        <v>72</v>
      </c>
      <c r="H253" s="14" t="s">
        <v>72</v>
      </c>
      <c r="I253" s="13">
        <v>3</v>
      </c>
      <c r="J253" s="13">
        <v>4462</v>
      </c>
      <c r="K253" s="13">
        <v>1</v>
      </c>
      <c r="L253" s="13">
        <v>1</v>
      </c>
      <c r="M253" s="13">
        <v>1</v>
      </c>
      <c r="N253" s="14" t="s">
        <v>1070</v>
      </c>
      <c r="O253" s="14" t="s">
        <v>679</v>
      </c>
      <c r="P253" s="14" t="s">
        <v>680</v>
      </c>
      <c r="Q253" s="14" t="s">
        <v>677</v>
      </c>
      <c r="R253" s="14" t="s">
        <v>260</v>
      </c>
      <c r="S253" s="13">
        <v>2966</v>
      </c>
      <c r="T253" s="13">
        <v>0</v>
      </c>
      <c r="U253" s="13">
        <v>0</v>
      </c>
      <c r="V253" s="13">
        <v>0</v>
      </c>
      <c r="W253" s="13">
        <v>612</v>
      </c>
      <c r="X253" s="13">
        <v>2354</v>
      </c>
      <c r="Y253" s="13">
        <v>2966</v>
      </c>
      <c r="Z253" s="13">
        <v>0</v>
      </c>
      <c r="AA253" s="13">
        <v>0</v>
      </c>
      <c r="AB253" s="13">
        <v>56</v>
      </c>
      <c r="AC253" s="1" t="str">
        <f t="shared" si="16"/>
        <v>freestand</v>
      </c>
      <c r="AD253" s="1">
        <f>IF(I253=0,CONTROL!H$13,IF(I253&lt;=CONTROL!F$12,CONTROL!H$12,IF(I253&lt;=CONTROL!F$11,CONTROL!H$11,IF(I253&lt;=CONTROL!F$10,CONTROL!H$10,CONTROL!H$9))))</f>
        <v>4462</v>
      </c>
      <c r="AE253" s="1">
        <f t="shared" si="17"/>
        <v>2966</v>
      </c>
      <c r="AF253" s="19">
        <f t="shared" si="18"/>
        <v>0.66472433886149707</v>
      </c>
      <c r="AG253" s="19">
        <f t="shared" si="19"/>
        <v>1</v>
      </c>
    </row>
    <row r="254" spans="1:33" x14ac:dyDescent="0.25">
      <c r="A254" s="12" t="s">
        <v>161</v>
      </c>
      <c r="B254" s="13">
        <v>41</v>
      </c>
      <c r="C254" s="13">
        <v>-99</v>
      </c>
      <c r="D254" s="13">
        <v>39</v>
      </c>
      <c r="E254" s="14" t="s">
        <v>162</v>
      </c>
      <c r="F254" s="13">
        <v>67</v>
      </c>
      <c r="G254" s="14" t="s">
        <v>72</v>
      </c>
      <c r="H254" s="14" t="s">
        <v>72</v>
      </c>
      <c r="I254" s="13">
        <v>3</v>
      </c>
      <c r="J254" s="13">
        <v>4462</v>
      </c>
      <c r="K254" s="13">
        <v>1</v>
      </c>
      <c r="L254" s="16"/>
      <c r="M254" s="13">
        <v>1</v>
      </c>
      <c r="N254" s="14" t="s">
        <v>159</v>
      </c>
      <c r="O254" s="14" t="s">
        <v>681</v>
      </c>
      <c r="P254" s="14" t="s">
        <v>159</v>
      </c>
      <c r="Q254" s="14" t="s">
        <v>159</v>
      </c>
      <c r="R254" s="14" t="s">
        <v>159</v>
      </c>
      <c r="S254" s="13">
        <v>2897</v>
      </c>
      <c r="T254" s="13">
        <v>81</v>
      </c>
      <c r="U254" s="13">
        <v>256</v>
      </c>
      <c r="V254" s="13">
        <v>337</v>
      </c>
      <c r="W254" s="13">
        <v>813</v>
      </c>
      <c r="X254" s="13">
        <v>1747</v>
      </c>
      <c r="Y254" s="13">
        <v>2560</v>
      </c>
      <c r="Z254" s="16"/>
      <c r="AA254" s="13">
        <v>0</v>
      </c>
      <c r="AB254" s="13">
        <v>56</v>
      </c>
      <c r="AC254" s="1" t="str">
        <f t="shared" si="16"/>
        <v>hospital</v>
      </c>
      <c r="AD254" s="1">
        <f>IF(I254=0,CONTROL!H$13,IF(I254&lt;=CONTROL!F$12,CONTROL!H$12,IF(I254&lt;=CONTROL!F$11,CONTROL!H$11,IF(I254&lt;=CONTROL!F$10,CONTROL!H$10,CONTROL!H$9))))</f>
        <v>4462</v>
      </c>
      <c r="AE254" s="1">
        <f t="shared" si="17"/>
        <v>2897</v>
      </c>
      <c r="AF254" s="19">
        <f t="shared" si="18"/>
        <v>0.64926042133572393</v>
      </c>
      <c r="AG254" s="19">
        <f t="shared" si="19"/>
        <v>1</v>
      </c>
    </row>
    <row r="255" spans="1:33" x14ac:dyDescent="0.25">
      <c r="A255" s="12" t="s">
        <v>161</v>
      </c>
      <c r="B255" s="13">
        <v>61</v>
      </c>
      <c r="C255" s="13">
        <v>-99</v>
      </c>
      <c r="D255" s="13">
        <v>197</v>
      </c>
      <c r="E255" s="14" t="s">
        <v>162</v>
      </c>
      <c r="F255" s="13">
        <v>68</v>
      </c>
      <c r="G255" s="14" t="s">
        <v>73</v>
      </c>
      <c r="H255" s="14" t="s">
        <v>73</v>
      </c>
      <c r="I255" s="13">
        <v>11</v>
      </c>
      <c r="J255" s="13">
        <v>4805</v>
      </c>
      <c r="K255" s="13">
        <v>1</v>
      </c>
      <c r="L255" s="16"/>
      <c r="M255" s="13">
        <v>1</v>
      </c>
      <c r="N255" s="14" t="s">
        <v>159</v>
      </c>
      <c r="O255" s="14" t="s">
        <v>687</v>
      </c>
      <c r="P255" s="14" t="s">
        <v>159</v>
      </c>
      <c r="Q255" s="14" t="s">
        <v>159</v>
      </c>
      <c r="R255" s="14" t="s">
        <v>159</v>
      </c>
      <c r="S255" s="13">
        <v>4267</v>
      </c>
      <c r="T255" s="13">
        <v>216</v>
      </c>
      <c r="U255" s="13">
        <v>84</v>
      </c>
      <c r="V255" s="13">
        <v>300</v>
      </c>
      <c r="W255" s="13">
        <v>2372</v>
      </c>
      <c r="X255" s="13">
        <v>1595</v>
      </c>
      <c r="Y255" s="13">
        <v>3967</v>
      </c>
      <c r="Z255" s="16"/>
      <c r="AA255" s="13">
        <v>0</v>
      </c>
      <c r="AB255" s="13">
        <v>57</v>
      </c>
      <c r="AC255" s="1" t="str">
        <f t="shared" si="16"/>
        <v>hospital</v>
      </c>
      <c r="AD255" s="1">
        <f>IF(I255=0,CONTROL!H$13,IF(I255&lt;=CONTROL!F$12,CONTROL!H$12,IF(I255&lt;=CONTROL!F$11,CONTROL!H$11,IF(I255&lt;=CONTROL!F$10,CONTROL!H$10,CONTROL!H$9))))</f>
        <v>4805</v>
      </c>
      <c r="AE255" s="1">
        <f t="shared" si="17"/>
        <v>4267</v>
      </c>
      <c r="AF255" s="19">
        <f t="shared" si="18"/>
        <v>0.88803329864724245</v>
      </c>
      <c r="AG255" s="19">
        <f t="shared" si="19"/>
        <v>1</v>
      </c>
    </row>
    <row r="256" spans="1:33" x14ac:dyDescent="0.25">
      <c r="A256" s="12" t="s">
        <v>146</v>
      </c>
      <c r="B256" s="13">
        <v>138</v>
      </c>
      <c r="C256" s="13">
        <v>164</v>
      </c>
      <c r="D256" s="13">
        <v>382</v>
      </c>
      <c r="E256" s="14" t="s">
        <v>147</v>
      </c>
      <c r="F256" s="13">
        <v>68</v>
      </c>
      <c r="G256" s="14" t="s">
        <v>73</v>
      </c>
      <c r="H256" s="14" t="s">
        <v>73</v>
      </c>
      <c r="I256" s="13">
        <v>11</v>
      </c>
      <c r="J256" s="13">
        <v>4805</v>
      </c>
      <c r="K256" s="13">
        <v>1</v>
      </c>
      <c r="L256" s="13">
        <v>1</v>
      </c>
      <c r="M256" s="13">
        <v>1</v>
      </c>
      <c r="N256" s="14" t="s">
        <v>900</v>
      </c>
      <c r="O256" s="14" t="s">
        <v>683</v>
      </c>
      <c r="P256" s="14" t="s">
        <v>684</v>
      </c>
      <c r="Q256" s="14" t="s">
        <v>685</v>
      </c>
      <c r="R256" s="14" t="s">
        <v>686</v>
      </c>
      <c r="S256" s="13">
        <v>1778</v>
      </c>
      <c r="T256" s="13">
        <v>0</v>
      </c>
      <c r="U256" s="13">
        <v>0</v>
      </c>
      <c r="V256" s="13">
        <v>0</v>
      </c>
      <c r="W256" s="13">
        <v>867</v>
      </c>
      <c r="X256" s="13">
        <v>911</v>
      </c>
      <c r="Y256" s="13">
        <v>1778</v>
      </c>
      <c r="Z256" s="13">
        <v>0</v>
      </c>
      <c r="AA256" s="13">
        <v>0</v>
      </c>
      <c r="AB256" s="13">
        <v>57</v>
      </c>
      <c r="AC256" s="1" t="str">
        <f t="shared" si="16"/>
        <v>freestand</v>
      </c>
      <c r="AD256" s="1">
        <f>IF(I256=0,CONTROL!H$13,IF(I256&lt;=CONTROL!F$12,CONTROL!H$12,IF(I256&lt;=CONTROL!F$11,CONTROL!H$11,IF(I256&lt;=CONTROL!F$10,CONTROL!H$10,CONTROL!H$9))))</f>
        <v>4805</v>
      </c>
      <c r="AE256" s="1">
        <f t="shared" si="17"/>
        <v>1778</v>
      </c>
      <c r="AF256" s="19">
        <f t="shared" si="18"/>
        <v>0.3700312174817898</v>
      </c>
      <c r="AG256" s="19">
        <f t="shared" si="19"/>
        <v>1</v>
      </c>
    </row>
    <row r="257" spans="1:33" x14ac:dyDescent="0.25">
      <c r="A257" s="12" t="s">
        <v>146</v>
      </c>
      <c r="B257" s="13">
        <v>146</v>
      </c>
      <c r="C257" s="13">
        <v>177</v>
      </c>
      <c r="D257" s="13">
        <v>502</v>
      </c>
      <c r="E257" s="14" t="s">
        <v>147</v>
      </c>
      <c r="F257" s="13">
        <v>68</v>
      </c>
      <c r="G257" s="14" t="s">
        <v>73</v>
      </c>
      <c r="H257" s="14" t="s">
        <v>73</v>
      </c>
      <c r="I257" s="13">
        <v>11</v>
      </c>
      <c r="J257" s="13">
        <v>4805</v>
      </c>
      <c r="K257" s="13">
        <v>1</v>
      </c>
      <c r="L257" s="13">
        <v>3</v>
      </c>
      <c r="M257" s="13">
        <v>1</v>
      </c>
      <c r="N257" s="14" t="s">
        <v>159</v>
      </c>
      <c r="O257" s="14" t="s">
        <v>1050</v>
      </c>
      <c r="P257" s="14" t="s">
        <v>159</v>
      </c>
      <c r="Q257" s="14" t="s">
        <v>159</v>
      </c>
      <c r="R257" s="14" t="s">
        <v>159</v>
      </c>
      <c r="S257" s="13">
        <v>0</v>
      </c>
      <c r="T257" s="13">
        <v>0</v>
      </c>
      <c r="U257" s="13">
        <v>0</v>
      </c>
      <c r="V257" s="13">
        <v>0</v>
      </c>
      <c r="W257" s="13">
        <v>0</v>
      </c>
      <c r="X257" s="13">
        <v>0</v>
      </c>
      <c r="Y257" s="13">
        <v>0</v>
      </c>
      <c r="Z257" s="13">
        <v>1</v>
      </c>
      <c r="AA257" s="13">
        <v>0</v>
      </c>
      <c r="AB257" s="13">
        <v>57</v>
      </c>
      <c r="AC257" s="1" t="str">
        <f t="shared" si="16"/>
        <v>new</v>
      </c>
      <c r="AD257" s="1">
        <f>IF(I257=0,CONTROL!H$13,IF(I257&lt;=CONTROL!F$12,CONTROL!H$12,IF(I257&lt;=CONTROL!F$11,CONTROL!H$11,IF(I257&lt;=CONTROL!F$10,CONTROL!H$10,CONTROL!H$9))))</f>
        <v>4805</v>
      </c>
      <c r="AE257" s="1">
        <f t="shared" si="17"/>
        <v>0</v>
      </c>
      <c r="AF257" s="19">
        <f t="shared" si="18"/>
        <v>0</v>
      </c>
      <c r="AG257" s="19">
        <f t="shared" si="19"/>
        <v>1</v>
      </c>
    </row>
    <row r="258" spans="1:33" x14ac:dyDescent="0.25">
      <c r="A258" s="12" t="s">
        <v>161</v>
      </c>
      <c r="B258" s="13">
        <v>61</v>
      </c>
      <c r="C258" s="13">
        <v>-99</v>
      </c>
      <c r="D258" s="13">
        <v>197</v>
      </c>
      <c r="E258" s="14" t="s">
        <v>165</v>
      </c>
      <c r="F258" s="13">
        <v>68</v>
      </c>
      <c r="G258" s="14" t="s">
        <v>73</v>
      </c>
      <c r="H258" s="14" t="s">
        <v>73</v>
      </c>
      <c r="I258" s="13">
        <v>11</v>
      </c>
      <c r="J258" s="13">
        <v>4805</v>
      </c>
      <c r="K258" s="13">
        <v>0.39</v>
      </c>
      <c r="L258" s="13">
        <v>2</v>
      </c>
      <c r="M258" s="13">
        <v>0</v>
      </c>
      <c r="N258" s="14" t="s">
        <v>159</v>
      </c>
      <c r="O258" s="14" t="s">
        <v>687</v>
      </c>
      <c r="P258" s="14" t="s">
        <v>159</v>
      </c>
      <c r="Q258" s="14" t="s">
        <v>159</v>
      </c>
      <c r="R258" s="14" t="s">
        <v>159</v>
      </c>
      <c r="S258" s="13">
        <v>1859</v>
      </c>
      <c r="T258" s="13">
        <v>0</v>
      </c>
      <c r="U258" s="13">
        <v>0</v>
      </c>
      <c r="V258" s="13">
        <v>0</v>
      </c>
      <c r="W258" s="13">
        <v>1060</v>
      </c>
      <c r="X258" s="13">
        <v>799</v>
      </c>
      <c r="Y258" s="13">
        <v>1859</v>
      </c>
      <c r="Z258" s="13">
        <v>0</v>
      </c>
      <c r="AA258" s="13">
        <v>0</v>
      </c>
      <c r="AB258" s="13">
        <v>57</v>
      </c>
      <c r="AC258" s="1" t="str">
        <f t="shared" si="16"/>
        <v>mobile</v>
      </c>
      <c r="AD258" s="1">
        <f>IF(I258=0,CONTROL!H$13,IF(I258&lt;=CONTROL!F$12,CONTROL!H$12,IF(I258&lt;=CONTROL!F$11,CONTROL!H$11,IF(I258&lt;=CONTROL!F$10,CONTROL!H$10,CONTROL!H$9))))</f>
        <v>4805</v>
      </c>
      <c r="AE258" s="1">
        <f t="shared" si="17"/>
        <v>1859</v>
      </c>
      <c r="AF258" s="19">
        <f t="shared" si="18"/>
        <v>0.38688865764828306</v>
      </c>
      <c r="AG258" s="19">
        <f t="shared" si="19"/>
        <v>0.38688865764828306</v>
      </c>
    </row>
    <row r="259" spans="1:33" x14ac:dyDescent="0.25">
      <c r="A259" s="12" t="s">
        <v>161</v>
      </c>
      <c r="B259" s="13">
        <v>61</v>
      </c>
      <c r="C259" s="13">
        <v>-99</v>
      </c>
      <c r="D259" s="13">
        <v>151</v>
      </c>
      <c r="E259" s="14" t="s">
        <v>162</v>
      </c>
      <c r="F259" s="13">
        <v>68</v>
      </c>
      <c r="G259" s="14" t="s">
        <v>73</v>
      </c>
      <c r="H259" s="14" t="s">
        <v>73</v>
      </c>
      <c r="I259" s="13">
        <v>11</v>
      </c>
      <c r="J259" s="13">
        <v>4805</v>
      </c>
      <c r="K259" s="13">
        <v>6</v>
      </c>
      <c r="L259" s="16"/>
      <c r="M259" s="13">
        <v>6</v>
      </c>
      <c r="N259" s="14" t="s">
        <v>159</v>
      </c>
      <c r="O259" s="14" t="s">
        <v>689</v>
      </c>
      <c r="P259" s="14" t="s">
        <v>159</v>
      </c>
      <c r="Q259" s="14" t="s">
        <v>159</v>
      </c>
      <c r="R259" s="14" t="s">
        <v>159</v>
      </c>
      <c r="S259" s="13">
        <v>19967</v>
      </c>
      <c r="T259" s="13">
        <v>4261</v>
      </c>
      <c r="U259" s="13">
        <v>2540</v>
      </c>
      <c r="V259" s="13">
        <v>6801</v>
      </c>
      <c r="W259" s="13">
        <v>8807</v>
      </c>
      <c r="X259" s="13">
        <v>4359</v>
      </c>
      <c r="Y259" s="13">
        <v>13166</v>
      </c>
      <c r="Z259" s="16"/>
      <c r="AA259" s="13">
        <v>0</v>
      </c>
      <c r="AB259" s="13">
        <v>57</v>
      </c>
      <c r="AC259" s="1" t="str">
        <f t="shared" ref="AC259:AC322" si="20">IF(L259=1,"freestand",IF(L259=2,"mobile",IF(L259=3,"new",IF(F259&gt;0,"hospital","no service"))))</f>
        <v>hospital</v>
      </c>
      <c r="AD259" s="1">
        <f>IF(I259=0,CONTROL!H$13,IF(I259&lt;=CONTROL!F$12,CONTROL!H$12,IF(I259&lt;=CONTROL!F$11,CONTROL!H$11,IF(I259&lt;=CONTROL!F$10,CONTROL!H$10,CONTROL!H$9))))</f>
        <v>4805</v>
      </c>
      <c r="AE259" s="1">
        <f t="shared" ref="AE259:AE322" si="21">T259+U259+W259+X259</f>
        <v>19967</v>
      </c>
      <c r="AF259" s="19">
        <f t="shared" ref="AF259:AF322" si="22">IF((AE259/AD259)&gt;1,1,AE259/AD259)</f>
        <v>1</v>
      </c>
      <c r="AG259" s="19">
        <f t="shared" ref="AG259:AG322" si="23">IF(M259&gt;0,M259,AF259)</f>
        <v>6</v>
      </c>
    </row>
    <row r="260" spans="1:33" x14ac:dyDescent="0.25">
      <c r="A260" s="12" t="s">
        <v>161</v>
      </c>
      <c r="B260" s="13">
        <v>61</v>
      </c>
      <c r="C260" s="13">
        <v>-99</v>
      </c>
      <c r="D260" s="13">
        <v>236</v>
      </c>
      <c r="E260" s="14" t="s">
        <v>162</v>
      </c>
      <c r="F260" s="13">
        <v>68</v>
      </c>
      <c r="G260" s="14" t="s">
        <v>73</v>
      </c>
      <c r="H260" s="14" t="s">
        <v>73</v>
      </c>
      <c r="I260" s="13">
        <v>11</v>
      </c>
      <c r="J260" s="13">
        <v>4805</v>
      </c>
      <c r="K260" s="13">
        <v>2</v>
      </c>
      <c r="L260" s="16"/>
      <c r="M260" s="13">
        <v>2</v>
      </c>
      <c r="N260" s="14" t="s">
        <v>159</v>
      </c>
      <c r="O260" s="14" t="s">
        <v>688</v>
      </c>
      <c r="P260" s="14" t="s">
        <v>159</v>
      </c>
      <c r="Q260" s="14" t="s">
        <v>159</v>
      </c>
      <c r="R260" s="14" t="s">
        <v>159</v>
      </c>
      <c r="S260" s="13">
        <v>8234</v>
      </c>
      <c r="T260" s="13">
        <v>0</v>
      </c>
      <c r="U260" s="13">
        <v>0</v>
      </c>
      <c r="V260" s="13">
        <v>0</v>
      </c>
      <c r="W260" s="13">
        <v>5316</v>
      </c>
      <c r="X260" s="13">
        <v>2918</v>
      </c>
      <c r="Y260" s="13">
        <v>8234</v>
      </c>
      <c r="Z260" s="16"/>
      <c r="AA260" s="13">
        <v>0</v>
      </c>
      <c r="AB260" s="13">
        <v>57</v>
      </c>
      <c r="AC260" s="1" t="str">
        <f t="shared" si="20"/>
        <v>hospital</v>
      </c>
      <c r="AD260" s="1">
        <f>IF(I260=0,CONTROL!H$13,IF(I260&lt;=CONTROL!F$12,CONTROL!H$12,IF(I260&lt;=CONTROL!F$11,CONTROL!H$11,IF(I260&lt;=CONTROL!F$10,CONTROL!H$10,CONTROL!H$9))))</f>
        <v>4805</v>
      </c>
      <c r="AE260" s="1">
        <f t="shared" si="21"/>
        <v>8234</v>
      </c>
      <c r="AF260" s="19">
        <f t="shared" si="22"/>
        <v>1</v>
      </c>
      <c r="AG260" s="19">
        <f t="shared" si="23"/>
        <v>2</v>
      </c>
    </row>
    <row r="261" spans="1:33" x14ac:dyDescent="0.25">
      <c r="A261" s="12" t="s">
        <v>161</v>
      </c>
      <c r="B261" s="13">
        <v>61</v>
      </c>
      <c r="C261" s="13">
        <v>-99</v>
      </c>
      <c r="D261" s="13">
        <v>236</v>
      </c>
      <c r="E261" s="14" t="s">
        <v>165</v>
      </c>
      <c r="F261" s="13">
        <v>68</v>
      </c>
      <c r="G261" s="14" t="s">
        <v>73</v>
      </c>
      <c r="H261" s="14" t="s">
        <v>73</v>
      </c>
      <c r="I261" s="13">
        <v>11</v>
      </c>
      <c r="J261" s="13">
        <v>4805</v>
      </c>
      <c r="K261" s="13">
        <v>0.18</v>
      </c>
      <c r="L261" s="13">
        <v>2</v>
      </c>
      <c r="M261" s="13">
        <v>0</v>
      </c>
      <c r="N261" s="14" t="s">
        <v>159</v>
      </c>
      <c r="O261" s="14" t="s">
        <v>688</v>
      </c>
      <c r="P261" s="14" t="s">
        <v>159</v>
      </c>
      <c r="Q261" s="14" t="s">
        <v>159</v>
      </c>
      <c r="R261" s="14" t="s">
        <v>159</v>
      </c>
      <c r="S261" s="13">
        <v>883</v>
      </c>
      <c r="T261" s="13">
        <v>0</v>
      </c>
      <c r="U261" s="13">
        <v>0</v>
      </c>
      <c r="V261" s="13">
        <v>0</v>
      </c>
      <c r="W261" s="13">
        <v>562</v>
      </c>
      <c r="X261" s="13">
        <v>321</v>
      </c>
      <c r="Y261" s="13">
        <v>883</v>
      </c>
      <c r="Z261" s="13">
        <v>0</v>
      </c>
      <c r="AA261" s="13">
        <v>0</v>
      </c>
      <c r="AB261" s="13">
        <v>57</v>
      </c>
      <c r="AC261" s="1" t="str">
        <f t="shared" si="20"/>
        <v>mobile</v>
      </c>
      <c r="AD261" s="1">
        <f>IF(I261=0,CONTROL!H$13,IF(I261&lt;=CONTROL!F$12,CONTROL!H$12,IF(I261&lt;=CONTROL!F$11,CONTROL!H$11,IF(I261&lt;=CONTROL!F$10,CONTROL!H$10,CONTROL!H$9))))</f>
        <v>4805</v>
      </c>
      <c r="AE261" s="1">
        <f t="shared" si="21"/>
        <v>883</v>
      </c>
      <c r="AF261" s="19">
        <f t="shared" si="22"/>
        <v>0.1837669094693028</v>
      </c>
      <c r="AG261" s="19">
        <f t="shared" si="23"/>
        <v>0.1837669094693028</v>
      </c>
    </row>
    <row r="262" spans="1:33" x14ac:dyDescent="0.25">
      <c r="A262" s="12" t="s">
        <v>146</v>
      </c>
      <c r="B262" s="13">
        <v>118</v>
      </c>
      <c r="C262" s="13">
        <v>137</v>
      </c>
      <c r="D262" s="13">
        <v>260</v>
      </c>
      <c r="E262" s="14" t="s">
        <v>147</v>
      </c>
      <c r="F262" s="13">
        <v>68</v>
      </c>
      <c r="G262" s="14" t="s">
        <v>73</v>
      </c>
      <c r="H262" s="14" t="s">
        <v>73</v>
      </c>
      <c r="I262" s="13">
        <v>11</v>
      </c>
      <c r="J262" s="13">
        <v>4805</v>
      </c>
      <c r="K262" s="13">
        <v>0.18</v>
      </c>
      <c r="L262" s="13">
        <v>2</v>
      </c>
      <c r="M262" s="13">
        <v>0</v>
      </c>
      <c r="N262" s="14" t="s">
        <v>941</v>
      </c>
      <c r="O262" s="14" t="s">
        <v>694</v>
      </c>
      <c r="P262" s="14" t="s">
        <v>695</v>
      </c>
      <c r="Q262" s="14" t="s">
        <v>696</v>
      </c>
      <c r="R262" s="14" t="s">
        <v>295</v>
      </c>
      <c r="S262" s="13">
        <v>863</v>
      </c>
      <c r="T262" s="13">
        <v>0</v>
      </c>
      <c r="U262" s="13">
        <v>0</v>
      </c>
      <c r="V262" s="13">
        <v>0</v>
      </c>
      <c r="W262" s="13">
        <v>554</v>
      </c>
      <c r="X262" s="13">
        <v>309</v>
      </c>
      <c r="Y262" s="13">
        <v>863</v>
      </c>
      <c r="Z262" s="13">
        <v>0</v>
      </c>
      <c r="AA262" s="13">
        <v>0</v>
      </c>
      <c r="AB262" s="13">
        <v>57</v>
      </c>
      <c r="AC262" s="1" t="str">
        <f t="shared" si="20"/>
        <v>mobile</v>
      </c>
      <c r="AD262" s="1">
        <f>IF(I262=0,CONTROL!H$13,IF(I262&lt;=CONTROL!F$12,CONTROL!H$12,IF(I262&lt;=CONTROL!F$11,CONTROL!H$11,IF(I262&lt;=CONTROL!F$10,CONTROL!H$10,CONTROL!H$9))))</f>
        <v>4805</v>
      </c>
      <c r="AE262" s="1">
        <f t="shared" si="21"/>
        <v>863</v>
      </c>
      <c r="AF262" s="19">
        <f t="shared" si="22"/>
        <v>0.17960457856399584</v>
      </c>
      <c r="AG262" s="19">
        <f t="shared" si="23"/>
        <v>0.17960457856399584</v>
      </c>
    </row>
    <row r="263" spans="1:33" x14ac:dyDescent="0.25">
      <c r="A263" s="12" t="s">
        <v>161</v>
      </c>
      <c r="B263" s="13">
        <v>52</v>
      </c>
      <c r="C263" s="13">
        <v>-99</v>
      </c>
      <c r="D263" s="13">
        <v>49</v>
      </c>
      <c r="E263" s="14" t="s">
        <v>162</v>
      </c>
      <c r="F263" s="13">
        <v>151</v>
      </c>
      <c r="G263" s="14" t="s">
        <v>697</v>
      </c>
      <c r="H263" s="14" t="s">
        <v>75</v>
      </c>
      <c r="I263" s="13">
        <v>1</v>
      </c>
      <c r="J263" s="13">
        <v>3775</v>
      </c>
      <c r="K263" s="13">
        <v>1</v>
      </c>
      <c r="L263" s="16"/>
      <c r="M263" s="13">
        <v>1</v>
      </c>
      <c r="N263" s="14" t="s">
        <v>698</v>
      </c>
      <c r="O263" s="14" t="s">
        <v>699</v>
      </c>
      <c r="P263" s="14" t="s">
        <v>159</v>
      </c>
      <c r="Q263" s="14" t="s">
        <v>159</v>
      </c>
      <c r="R263" s="14" t="s">
        <v>159</v>
      </c>
      <c r="S263" s="13">
        <v>3634</v>
      </c>
      <c r="T263" s="13">
        <v>140</v>
      </c>
      <c r="U263" s="13">
        <v>437</v>
      </c>
      <c r="V263" s="13">
        <v>577</v>
      </c>
      <c r="W263" s="13">
        <v>759</v>
      </c>
      <c r="X263" s="13">
        <v>2298</v>
      </c>
      <c r="Y263" s="13">
        <v>3057</v>
      </c>
      <c r="Z263" s="16"/>
      <c r="AA263" s="13">
        <v>0</v>
      </c>
      <c r="AB263" s="13">
        <v>58</v>
      </c>
      <c r="AC263" s="1" t="str">
        <f t="shared" si="20"/>
        <v>hospital</v>
      </c>
      <c r="AD263" s="1">
        <f>IF(I263=0,CONTROL!H$13,IF(I263&lt;=CONTROL!F$12,CONTROL!H$12,IF(I263&lt;=CONTROL!F$11,CONTROL!H$11,IF(I263&lt;=CONTROL!F$10,CONTROL!H$10,CONTROL!H$9))))</f>
        <v>3775</v>
      </c>
      <c r="AE263" s="1">
        <f t="shared" si="21"/>
        <v>3634</v>
      </c>
      <c r="AF263" s="19">
        <f t="shared" si="22"/>
        <v>0.96264900662251651</v>
      </c>
      <c r="AG263" s="19">
        <f t="shared" si="23"/>
        <v>1</v>
      </c>
    </row>
    <row r="264" spans="1:33" x14ac:dyDescent="0.25">
      <c r="A264" s="12" t="s">
        <v>161</v>
      </c>
      <c r="B264" s="13">
        <v>52</v>
      </c>
      <c r="C264" s="13">
        <v>-99</v>
      </c>
      <c r="D264" s="13">
        <v>49</v>
      </c>
      <c r="E264" s="14" t="s">
        <v>165</v>
      </c>
      <c r="F264" s="13">
        <v>151</v>
      </c>
      <c r="G264" s="14" t="s">
        <v>697</v>
      </c>
      <c r="H264" s="14" t="s">
        <v>75</v>
      </c>
      <c r="I264" s="13">
        <v>1</v>
      </c>
      <c r="J264" s="13">
        <v>3775</v>
      </c>
      <c r="K264" s="13">
        <v>0.31</v>
      </c>
      <c r="L264" s="13">
        <v>2</v>
      </c>
      <c r="M264" s="13">
        <v>0</v>
      </c>
      <c r="N264" s="14" t="s">
        <v>698</v>
      </c>
      <c r="O264" s="14" t="s">
        <v>699</v>
      </c>
      <c r="P264" s="14" t="s">
        <v>159</v>
      </c>
      <c r="Q264" s="14" t="s">
        <v>159</v>
      </c>
      <c r="R264" s="14" t="s">
        <v>159</v>
      </c>
      <c r="S264" s="13">
        <v>1167</v>
      </c>
      <c r="T264" s="13">
        <v>14</v>
      </c>
      <c r="U264" s="13">
        <v>19</v>
      </c>
      <c r="V264" s="13">
        <v>33</v>
      </c>
      <c r="W264" s="13">
        <v>253</v>
      </c>
      <c r="X264" s="13">
        <v>881</v>
      </c>
      <c r="Y264" s="13">
        <v>1134</v>
      </c>
      <c r="Z264" s="13">
        <v>0</v>
      </c>
      <c r="AA264" s="13">
        <v>0</v>
      </c>
      <c r="AB264" s="13">
        <v>58</v>
      </c>
      <c r="AC264" s="1" t="str">
        <f t="shared" si="20"/>
        <v>mobile</v>
      </c>
      <c r="AD264" s="1">
        <f>IF(I264=0,CONTROL!H$13,IF(I264&lt;=CONTROL!F$12,CONTROL!H$12,IF(I264&lt;=CONTROL!F$11,CONTROL!H$11,IF(I264&lt;=CONTROL!F$10,CONTROL!H$10,CONTROL!H$9))))</f>
        <v>3775</v>
      </c>
      <c r="AE264" s="1">
        <f t="shared" si="21"/>
        <v>1167</v>
      </c>
      <c r="AF264" s="19">
        <f t="shared" si="22"/>
        <v>0.30913907284768211</v>
      </c>
      <c r="AG264" s="19">
        <f t="shared" si="23"/>
        <v>0.30913907284768211</v>
      </c>
    </row>
    <row r="265" spans="1:33" x14ac:dyDescent="0.25">
      <c r="A265" s="12" t="s">
        <v>146</v>
      </c>
      <c r="B265" s="13">
        <v>108</v>
      </c>
      <c r="C265" s="13">
        <v>127</v>
      </c>
      <c r="D265" s="13">
        <v>223</v>
      </c>
      <c r="E265" s="14" t="s">
        <v>147</v>
      </c>
      <c r="F265" s="13">
        <v>71</v>
      </c>
      <c r="G265" s="14" t="s">
        <v>76</v>
      </c>
      <c r="H265" s="14" t="s">
        <v>76</v>
      </c>
      <c r="I265" s="13">
        <v>0</v>
      </c>
      <c r="J265" s="13">
        <v>1716</v>
      </c>
      <c r="K265" s="13">
        <v>0.01</v>
      </c>
      <c r="L265" s="13">
        <v>2</v>
      </c>
      <c r="M265" s="13">
        <v>0</v>
      </c>
      <c r="N265" s="14" t="s">
        <v>900</v>
      </c>
      <c r="O265" s="14" t="s">
        <v>703</v>
      </c>
      <c r="P265" s="14" t="s">
        <v>704</v>
      </c>
      <c r="Q265" s="14" t="s">
        <v>705</v>
      </c>
      <c r="R265" s="14" t="s">
        <v>158</v>
      </c>
      <c r="S265" s="13">
        <v>9</v>
      </c>
      <c r="T265" s="13">
        <v>0</v>
      </c>
      <c r="U265" s="13">
        <v>0</v>
      </c>
      <c r="V265" s="13">
        <v>0</v>
      </c>
      <c r="W265" s="13">
        <v>6</v>
      </c>
      <c r="X265" s="13">
        <v>3</v>
      </c>
      <c r="Y265" s="13">
        <v>9</v>
      </c>
      <c r="Z265" s="13">
        <v>0</v>
      </c>
      <c r="AA265" s="13">
        <v>0</v>
      </c>
      <c r="AB265" s="13">
        <v>59</v>
      </c>
      <c r="AC265" s="1" t="str">
        <f t="shared" si="20"/>
        <v>mobile</v>
      </c>
      <c r="AD265" s="1">
        <f>IF(I265=0,CONTROL!H$13,IF(I265&lt;=CONTROL!F$12,CONTROL!H$12,IF(I265&lt;=CONTROL!F$11,CONTROL!H$11,IF(I265&lt;=CONTROL!F$10,CONTROL!H$10,CONTROL!H$9))))</f>
        <v>1716</v>
      </c>
      <c r="AE265" s="1">
        <f t="shared" si="21"/>
        <v>9</v>
      </c>
      <c r="AF265" s="19">
        <f t="shared" si="22"/>
        <v>5.244755244755245E-3</v>
      </c>
      <c r="AG265" s="19">
        <f t="shared" si="23"/>
        <v>5.244755244755245E-3</v>
      </c>
    </row>
    <row r="266" spans="1:33" x14ac:dyDescent="0.25">
      <c r="A266" s="12" t="s">
        <v>146</v>
      </c>
      <c r="B266" s="13">
        <v>115</v>
      </c>
      <c r="C266" s="13">
        <v>134</v>
      </c>
      <c r="D266" s="13">
        <v>245</v>
      </c>
      <c r="E266" s="14" t="s">
        <v>147</v>
      </c>
      <c r="F266" s="13">
        <v>71</v>
      </c>
      <c r="G266" s="14" t="s">
        <v>76</v>
      </c>
      <c r="H266" s="14" t="s">
        <v>76</v>
      </c>
      <c r="I266" s="13">
        <v>0</v>
      </c>
      <c r="J266" s="13">
        <v>1716</v>
      </c>
      <c r="K266" s="13">
        <v>0.25</v>
      </c>
      <c r="L266" s="13">
        <v>2</v>
      </c>
      <c r="M266" s="13">
        <v>0</v>
      </c>
      <c r="N266" s="14" t="s">
        <v>900</v>
      </c>
      <c r="O266" s="14" t="s">
        <v>703</v>
      </c>
      <c r="P266" s="14" t="s">
        <v>704</v>
      </c>
      <c r="Q266" s="14" t="s">
        <v>705</v>
      </c>
      <c r="R266" s="14" t="s">
        <v>158</v>
      </c>
      <c r="S266" s="13">
        <v>425</v>
      </c>
      <c r="T266" s="13">
        <v>2</v>
      </c>
      <c r="U266" s="13">
        <v>3</v>
      </c>
      <c r="V266" s="13">
        <v>5</v>
      </c>
      <c r="W266" s="13">
        <v>213</v>
      </c>
      <c r="X266" s="13">
        <v>207</v>
      </c>
      <c r="Y266" s="13">
        <v>420</v>
      </c>
      <c r="Z266" s="13">
        <v>0</v>
      </c>
      <c r="AA266" s="13">
        <v>0</v>
      </c>
      <c r="AB266" s="13">
        <v>59</v>
      </c>
      <c r="AC266" s="1" t="str">
        <f t="shared" si="20"/>
        <v>mobile</v>
      </c>
      <c r="AD266" s="1">
        <f>IF(I266=0,CONTROL!H$13,IF(I266&lt;=CONTROL!F$12,CONTROL!H$12,IF(I266&lt;=CONTROL!F$11,CONTROL!H$11,IF(I266&lt;=CONTROL!F$10,CONTROL!H$10,CONTROL!H$9))))</f>
        <v>1716</v>
      </c>
      <c r="AE266" s="1">
        <f t="shared" si="21"/>
        <v>425</v>
      </c>
      <c r="AF266" s="19">
        <f t="shared" si="22"/>
        <v>0.24766899766899766</v>
      </c>
      <c r="AG266" s="19">
        <f t="shared" si="23"/>
        <v>0.24766899766899766</v>
      </c>
    </row>
    <row r="267" spans="1:33" x14ac:dyDescent="0.25">
      <c r="A267" s="12" t="s">
        <v>161</v>
      </c>
      <c r="B267" s="13">
        <v>102</v>
      </c>
      <c r="C267" s="13">
        <v>-99</v>
      </c>
      <c r="D267" s="13">
        <v>100</v>
      </c>
      <c r="E267" s="14" t="s">
        <v>162</v>
      </c>
      <c r="F267" s="13">
        <v>73</v>
      </c>
      <c r="G267" s="14" t="s">
        <v>78</v>
      </c>
      <c r="H267" s="14" t="s">
        <v>78</v>
      </c>
      <c r="I267" s="13">
        <v>1</v>
      </c>
      <c r="J267" s="13">
        <v>3775</v>
      </c>
      <c r="K267" s="13">
        <v>1</v>
      </c>
      <c r="L267" s="16"/>
      <c r="M267" s="13">
        <v>1</v>
      </c>
      <c r="N267" s="14" t="s">
        <v>159</v>
      </c>
      <c r="O267" s="14" t="s">
        <v>708</v>
      </c>
      <c r="P267" s="14" t="s">
        <v>159</v>
      </c>
      <c r="Q267" s="14" t="s">
        <v>159</v>
      </c>
      <c r="R267" s="14" t="s">
        <v>159</v>
      </c>
      <c r="S267" s="13">
        <v>336</v>
      </c>
      <c r="T267" s="13">
        <v>10</v>
      </c>
      <c r="U267" s="13">
        <v>69</v>
      </c>
      <c r="V267" s="13">
        <v>79</v>
      </c>
      <c r="W267" s="13">
        <v>22</v>
      </c>
      <c r="X267" s="13">
        <v>235</v>
      </c>
      <c r="Y267" s="13">
        <v>257</v>
      </c>
      <c r="Z267" s="16"/>
      <c r="AA267" s="13">
        <v>0</v>
      </c>
      <c r="AB267" s="13">
        <v>60</v>
      </c>
      <c r="AC267" s="1" t="str">
        <f t="shared" si="20"/>
        <v>hospital</v>
      </c>
      <c r="AD267" s="1">
        <f>IF(I267=0,CONTROL!H$13,IF(I267&lt;=CONTROL!F$12,CONTROL!H$12,IF(I267&lt;=CONTROL!F$11,CONTROL!H$11,IF(I267&lt;=CONTROL!F$10,CONTROL!H$10,CONTROL!H$9))))</f>
        <v>3775</v>
      </c>
      <c r="AE267" s="1">
        <f t="shared" si="21"/>
        <v>336</v>
      </c>
      <c r="AF267" s="19">
        <f t="shared" si="22"/>
        <v>8.9006622516556291E-2</v>
      </c>
      <c r="AG267" s="19">
        <f t="shared" si="23"/>
        <v>1</v>
      </c>
    </row>
    <row r="268" spans="1:33" x14ac:dyDescent="0.25">
      <c r="A268" s="12" t="s">
        <v>146</v>
      </c>
      <c r="B268" s="13">
        <v>129</v>
      </c>
      <c r="C268" s="13">
        <v>155</v>
      </c>
      <c r="D268" s="13">
        <v>355</v>
      </c>
      <c r="E268" s="14" t="s">
        <v>147</v>
      </c>
      <c r="F268" s="13">
        <v>152</v>
      </c>
      <c r="G268" s="14" t="s">
        <v>709</v>
      </c>
      <c r="H268" s="14" t="s">
        <v>79</v>
      </c>
      <c r="I268" s="13">
        <v>8</v>
      </c>
      <c r="J268" s="13">
        <v>4805</v>
      </c>
      <c r="K268" s="13">
        <v>0.47</v>
      </c>
      <c r="L268" s="13">
        <v>2</v>
      </c>
      <c r="M268" s="13">
        <v>0</v>
      </c>
      <c r="N268" s="14" t="s">
        <v>900</v>
      </c>
      <c r="O268" s="14" t="s">
        <v>714</v>
      </c>
      <c r="P268" s="14" t="s">
        <v>715</v>
      </c>
      <c r="Q268" s="14" t="s">
        <v>712</v>
      </c>
      <c r="R268" s="14" t="s">
        <v>155</v>
      </c>
      <c r="S268" s="13">
        <v>2236</v>
      </c>
      <c r="T268" s="13">
        <v>0</v>
      </c>
      <c r="U268" s="13">
        <v>0</v>
      </c>
      <c r="V268" s="13">
        <v>0</v>
      </c>
      <c r="W268" s="13">
        <v>73</v>
      </c>
      <c r="X268" s="13">
        <v>2163</v>
      </c>
      <c r="Y268" s="13">
        <v>2236</v>
      </c>
      <c r="Z268" s="13">
        <v>0</v>
      </c>
      <c r="AA268" s="13">
        <v>0</v>
      </c>
      <c r="AB268" s="13">
        <v>61</v>
      </c>
      <c r="AC268" s="1" t="str">
        <f t="shared" si="20"/>
        <v>mobile</v>
      </c>
      <c r="AD268" s="1">
        <f>IF(I268=0,CONTROL!H$13,IF(I268&lt;=CONTROL!F$12,CONTROL!H$12,IF(I268&lt;=CONTROL!F$11,CONTROL!H$11,IF(I268&lt;=CONTROL!F$10,CONTROL!H$10,CONTROL!H$9))))</f>
        <v>4805</v>
      </c>
      <c r="AE268" s="1">
        <f t="shared" si="21"/>
        <v>2236</v>
      </c>
      <c r="AF268" s="19">
        <f t="shared" si="22"/>
        <v>0.46534859521331945</v>
      </c>
      <c r="AG268" s="19">
        <f t="shared" si="23"/>
        <v>0.46534859521331945</v>
      </c>
    </row>
    <row r="269" spans="1:33" x14ac:dyDescent="0.25">
      <c r="A269" s="12" t="s">
        <v>161</v>
      </c>
      <c r="B269" s="13">
        <v>104</v>
      </c>
      <c r="C269" s="13">
        <v>-99</v>
      </c>
      <c r="D269" s="13">
        <v>102</v>
      </c>
      <c r="E269" s="14" t="s">
        <v>162</v>
      </c>
      <c r="F269" s="13">
        <v>152</v>
      </c>
      <c r="G269" s="14" t="s">
        <v>709</v>
      </c>
      <c r="H269" s="14" t="s">
        <v>79</v>
      </c>
      <c r="I269" s="13">
        <v>8</v>
      </c>
      <c r="J269" s="13">
        <v>4805</v>
      </c>
      <c r="K269" s="13">
        <v>4</v>
      </c>
      <c r="L269" s="16"/>
      <c r="M269" s="13">
        <v>4</v>
      </c>
      <c r="N269" s="15" t="s">
        <v>722</v>
      </c>
      <c r="O269" s="14" t="s">
        <v>723</v>
      </c>
      <c r="P269" s="14" t="s">
        <v>159</v>
      </c>
      <c r="Q269" s="14" t="s">
        <v>159</v>
      </c>
      <c r="R269" s="14" t="s">
        <v>159</v>
      </c>
      <c r="S269" s="13">
        <v>13847</v>
      </c>
      <c r="T269" s="13">
        <v>4144</v>
      </c>
      <c r="U269" s="13">
        <v>4251</v>
      </c>
      <c r="V269" s="13">
        <v>8395</v>
      </c>
      <c r="W269" s="13">
        <v>3029</v>
      </c>
      <c r="X269" s="13">
        <v>2423</v>
      </c>
      <c r="Y269" s="13">
        <v>5452</v>
      </c>
      <c r="Z269" s="16"/>
      <c r="AA269" s="13">
        <v>0</v>
      </c>
      <c r="AB269" s="13">
        <v>61</v>
      </c>
      <c r="AC269" s="1" t="str">
        <f t="shared" si="20"/>
        <v>hospital</v>
      </c>
      <c r="AD269" s="1">
        <f>IF(I269=0,CONTROL!H$13,IF(I269&lt;=CONTROL!F$12,CONTROL!H$12,IF(I269&lt;=CONTROL!F$11,CONTROL!H$11,IF(I269&lt;=CONTROL!F$10,CONTROL!H$10,CONTROL!H$9))))</f>
        <v>4805</v>
      </c>
      <c r="AE269" s="1">
        <f t="shared" si="21"/>
        <v>13847</v>
      </c>
      <c r="AF269" s="19">
        <f t="shared" si="22"/>
        <v>1</v>
      </c>
      <c r="AG269" s="19">
        <f t="shared" si="23"/>
        <v>4</v>
      </c>
    </row>
    <row r="270" spans="1:33" x14ac:dyDescent="0.25">
      <c r="A270" s="12" t="s">
        <v>146</v>
      </c>
      <c r="B270" s="13">
        <v>126</v>
      </c>
      <c r="C270" s="13">
        <v>152</v>
      </c>
      <c r="D270" s="13">
        <v>351</v>
      </c>
      <c r="E270" s="14" t="s">
        <v>147</v>
      </c>
      <c r="F270" s="13">
        <v>152</v>
      </c>
      <c r="G270" s="14" t="s">
        <v>709</v>
      </c>
      <c r="H270" s="14" t="s">
        <v>79</v>
      </c>
      <c r="I270" s="13">
        <v>8</v>
      </c>
      <c r="J270" s="13">
        <v>4805</v>
      </c>
      <c r="K270" s="13">
        <v>1</v>
      </c>
      <c r="L270" s="13">
        <v>1</v>
      </c>
      <c r="M270" s="13">
        <v>1</v>
      </c>
      <c r="N270" s="14" t="s">
        <v>159</v>
      </c>
      <c r="O270" s="14" t="s">
        <v>719</v>
      </c>
      <c r="P270" s="14" t="s">
        <v>720</v>
      </c>
      <c r="Q270" s="14" t="s">
        <v>712</v>
      </c>
      <c r="R270" s="14" t="s">
        <v>721</v>
      </c>
      <c r="S270" s="13">
        <v>3880</v>
      </c>
      <c r="T270" s="13">
        <v>0</v>
      </c>
      <c r="U270" s="13">
        <v>0</v>
      </c>
      <c r="V270" s="13">
        <v>0</v>
      </c>
      <c r="W270" s="13">
        <v>1557</v>
      </c>
      <c r="X270" s="13">
        <v>2323</v>
      </c>
      <c r="Y270" s="13">
        <v>3880</v>
      </c>
      <c r="Z270" s="13">
        <v>0</v>
      </c>
      <c r="AA270" s="13">
        <v>0</v>
      </c>
      <c r="AB270" s="13">
        <v>61</v>
      </c>
      <c r="AC270" s="1" t="str">
        <f t="shared" si="20"/>
        <v>freestand</v>
      </c>
      <c r="AD270" s="1">
        <f>IF(I270=0,CONTROL!H$13,IF(I270&lt;=CONTROL!F$12,CONTROL!H$12,IF(I270&lt;=CONTROL!F$11,CONTROL!H$11,IF(I270&lt;=CONTROL!F$10,CONTROL!H$10,CONTROL!H$9))))</f>
        <v>4805</v>
      </c>
      <c r="AE270" s="1">
        <f t="shared" si="21"/>
        <v>3880</v>
      </c>
      <c r="AF270" s="19">
        <f t="shared" si="22"/>
        <v>0.80749219562955254</v>
      </c>
      <c r="AG270" s="19">
        <f t="shared" si="23"/>
        <v>1</v>
      </c>
    </row>
    <row r="271" spans="1:33" x14ac:dyDescent="0.25">
      <c r="A271" s="12" t="s">
        <v>146</v>
      </c>
      <c r="B271" s="13">
        <v>46</v>
      </c>
      <c r="C271" s="13">
        <v>64</v>
      </c>
      <c r="D271" s="13">
        <v>100</v>
      </c>
      <c r="E271" s="14" t="s">
        <v>147</v>
      </c>
      <c r="F271" s="13">
        <v>152</v>
      </c>
      <c r="G271" s="14" t="s">
        <v>709</v>
      </c>
      <c r="H271" s="14" t="s">
        <v>79</v>
      </c>
      <c r="I271" s="13">
        <v>8</v>
      </c>
      <c r="J271" s="13">
        <v>4805</v>
      </c>
      <c r="K271" s="13">
        <v>1</v>
      </c>
      <c r="L271" s="13">
        <v>1</v>
      </c>
      <c r="M271" s="13">
        <v>1</v>
      </c>
      <c r="N271" s="14" t="s">
        <v>159</v>
      </c>
      <c r="O271" s="14" t="s">
        <v>716</v>
      </c>
      <c r="P271" s="14" t="s">
        <v>717</v>
      </c>
      <c r="Q271" s="14" t="s">
        <v>712</v>
      </c>
      <c r="R271" s="14" t="s">
        <v>718</v>
      </c>
      <c r="S271" s="13">
        <v>3685</v>
      </c>
      <c r="T271" s="13">
        <v>0</v>
      </c>
      <c r="U271" s="13">
        <v>0</v>
      </c>
      <c r="V271" s="13">
        <v>0</v>
      </c>
      <c r="W271" s="13">
        <v>1391</v>
      </c>
      <c r="X271" s="13">
        <v>2294</v>
      </c>
      <c r="Y271" s="13">
        <v>3685</v>
      </c>
      <c r="Z271" s="13">
        <v>0</v>
      </c>
      <c r="AA271" s="13">
        <v>0</v>
      </c>
      <c r="AB271" s="13">
        <v>61</v>
      </c>
      <c r="AC271" s="1" t="str">
        <f t="shared" si="20"/>
        <v>freestand</v>
      </c>
      <c r="AD271" s="1">
        <f>IF(I271=0,CONTROL!H$13,IF(I271&lt;=CONTROL!F$12,CONTROL!H$12,IF(I271&lt;=CONTROL!F$11,CONTROL!H$11,IF(I271&lt;=CONTROL!F$10,CONTROL!H$10,CONTROL!H$9))))</f>
        <v>4805</v>
      </c>
      <c r="AE271" s="1">
        <f t="shared" si="21"/>
        <v>3685</v>
      </c>
      <c r="AF271" s="19">
        <f t="shared" si="22"/>
        <v>0.76690946930280957</v>
      </c>
      <c r="AG271" s="19">
        <f t="shared" si="23"/>
        <v>1</v>
      </c>
    </row>
    <row r="272" spans="1:33" x14ac:dyDescent="0.25">
      <c r="A272" s="12" t="s">
        <v>146</v>
      </c>
      <c r="B272" s="13">
        <v>32</v>
      </c>
      <c r="C272" s="13">
        <v>48</v>
      </c>
      <c r="D272" s="13">
        <v>85</v>
      </c>
      <c r="E272" s="14" t="s">
        <v>147</v>
      </c>
      <c r="F272" s="13">
        <v>152</v>
      </c>
      <c r="G272" s="14" t="s">
        <v>709</v>
      </c>
      <c r="H272" s="14" t="s">
        <v>79</v>
      </c>
      <c r="I272" s="13">
        <v>8</v>
      </c>
      <c r="J272" s="13">
        <v>4805</v>
      </c>
      <c r="K272" s="13">
        <v>1</v>
      </c>
      <c r="L272" s="13">
        <v>1</v>
      </c>
      <c r="M272" s="13">
        <v>1</v>
      </c>
      <c r="N272" s="14" t="s">
        <v>900</v>
      </c>
      <c r="O272" s="14" t="s">
        <v>710</v>
      </c>
      <c r="P272" s="14" t="s">
        <v>711</v>
      </c>
      <c r="Q272" s="14" t="s">
        <v>712</v>
      </c>
      <c r="R272" s="14" t="s">
        <v>713</v>
      </c>
      <c r="S272" s="13">
        <v>3684</v>
      </c>
      <c r="T272" s="13">
        <v>0</v>
      </c>
      <c r="U272" s="13">
        <v>0</v>
      </c>
      <c r="V272" s="13">
        <v>0</v>
      </c>
      <c r="W272" s="13">
        <v>848</v>
      </c>
      <c r="X272" s="13">
        <v>2836</v>
      </c>
      <c r="Y272" s="13">
        <v>3684</v>
      </c>
      <c r="Z272" s="13">
        <v>0</v>
      </c>
      <c r="AA272" s="13">
        <v>0</v>
      </c>
      <c r="AB272" s="13">
        <v>61</v>
      </c>
      <c r="AC272" s="1" t="str">
        <f t="shared" si="20"/>
        <v>freestand</v>
      </c>
      <c r="AD272" s="1">
        <f>IF(I272=0,CONTROL!H$13,IF(I272&lt;=CONTROL!F$12,CONTROL!H$12,IF(I272&lt;=CONTROL!F$11,CONTROL!H$11,IF(I272&lt;=CONTROL!F$10,CONTROL!H$10,CONTROL!H$9))))</f>
        <v>4805</v>
      </c>
      <c r="AE272" s="1">
        <f t="shared" si="21"/>
        <v>3684</v>
      </c>
      <c r="AF272" s="19">
        <f t="shared" si="22"/>
        <v>0.76670135275754425</v>
      </c>
      <c r="AG272" s="19">
        <f t="shared" si="23"/>
        <v>1</v>
      </c>
    </row>
    <row r="273" spans="1:33" x14ac:dyDescent="0.25">
      <c r="A273" s="12" t="s">
        <v>146</v>
      </c>
      <c r="B273" s="13">
        <v>45</v>
      </c>
      <c r="C273" s="13">
        <v>63</v>
      </c>
      <c r="D273" s="13">
        <v>98</v>
      </c>
      <c r="E273" s="14" t="s">
        <v>147</v>
      </c>
      <c r="F273" s="13">
        <v>152</v>
      </c>
      <c r="G273" s="14" t="s">
        <v>709</v>
      </c>
      <c r="H273" s="14" t="s">
        <v>79</v>
      </c>
      <c r="I273" s="13">
        <v>8</v>
      </c>
      <c r="J273" s="13">
        <v>4805</v>
      </c>
      <c r="K273" s="13">
        <v>1</v>
      </c>
      <c r="L273" s="13">
        <v>1</v>
      </c>
      <c r="M273" s="13">
        <v>1</v>
      </c>
      <c r="N273" s="14" t="s">
        <v>159</v>
      </c>
      <c r="O273" s="14" t="s">
        <v>716</v>
      </c>
      <c r="P273" s="14" t="s">
        <v>724</v>
      </c>
      <c r="Q273" s="14" t="s">
        <v>712</v>
      </c>
      <c r="R273" s="14" t="s">
        <v>718</v>
      </c>
      <c r="S273" s="13">
        <v>5278</v>
      </c>
      <c r="T273" s="13">
        <v>0</v>
      </c>
      <c r="U273" s="13">
        <v>0</v>
      </c>
      <c r="V273" s="13">
        <v>0</v>
      </c>
      <c r="W273" s="13">
        <v>2086</v>
      </c>
      <c r="X273" s="13">
        <v>3192</v>
      </c>
      <c r="Y273" s="13">
        <v>5278</v>
      </c>
      <c r="Z273" s="13">
        <v>0</v>
      </c>
      <c r="AA273" s="13">
        <v>0</v>
      </c>
      <c r="AB273" s="13">
        <v>61</v>
      </c>
      <c r="AC273" s="1" t="str">
        <f t="shared" si="20"/>
        <v>freestand</v>
      </c>
      <c r="AD273" s="1">
        <f>IF(I273=0,CONTROL!H$13,IF(I273&lt;=CONTROL!F$12,CONTROL!H$12,IF(I273&lt;=CONTROL!F$11,CONTROL!H$11,IF(I273&lt;=CONTROL!F$10,CONTROL!H$10,CONTROL!H$9))))</f>
        <v>4805</v>
      </c>
      <c r="AE273" s="1">
        <f t="shared" si="21"/>
        <v>5278</v>
      </c>
      <c r="AF273" s="19">
        <f t="shared" si="22"/>
        <v>1</v>
      </c>
      <c r="AG273" s="19">
        <f t="shared" si="23"/>
        <v>1</v>
      </c>
    </row>
    <row r="274" spans="1:33" x14ac:dyDescent="0.25">
      <c r="A274" s="12" t="s">
        <v>146</v>
      </c>
      <c r="B274" s="13">
        <v>97</v>
      </c>
      <c r="C274" s="13">
        <v>116</v>
      </c>
      <c r="D274" s="13">
        <v>185</v>
      </c>
      <c r="E274" s="14" t="s">
        <v>147</v>
      </c>
      <c r="F274" s="13">
        <v>75</v>
      </c>
      <c r="G274" s="14" t="s">
        <v>80</v>
      </c>
      <c r="H274" s="14" t="s">
        <v>80</v>
      </c>
      <c r="I274" s="13">
        <v>0</v>
      </c>
      <c r="J274" s="13">
        <v>1716</v>
      </c>
      <c r="K274" s="13">
        <v>0.38</v>
      </c>
      <c r="L274" s="13">
        <v>2</v>
      </c>
      <c r="M274" s="13">
        <v>0</v>
      </c>
      <c r="N274" s="14" t="s">
        <v>908</v>
      </c>
      <c r="O274" s="14" t="s">
        <v>725</v>
      </c>
      <c r="P274" s="14" t="s">
        <v>726</v>
      </c>
      <c r="Q274" s="14" t="s">
        <v>29</v>
      </c>
      <c r="R274" s="14" t="s">
        <v>175</v>
      </c>
      <c r="S274" s="13">
        <v>654</v>
      </c>
      <c r="T274" s="13">
        <v>3</v>
      </c>
      <c r="U274" s="13">
        <v>12</v>
      </c>
      <c r="V274" s="13">
        <v>15</v>
      </c>
      <c r="W274" s="13">
        <v>130</v>
      </c>
      <c r="X274" s="13">
        <v>509</v>
      </c>
      <c r="Y274" s="13">
        <v>639</v>
      </c>
      <c r="Z274" s="13">
        <v>0</v>
      </c>
      <c r="AA274" s="13">
        <v>0</v>
      </c>
      <c r="AB274" s="13">
        <v>62</v>
      </c>
      <c r="AC274" s="1" t="str">
        <f t="shared" si="20"/>
        <v>mobile</v>
      </c>
      <c r="AD274" s="1">
        <f>IF(I274=0,CONTROL!H$13,IF(I274&lt;=CONTROL!F$12,CONTROL!H$12,IF(I274&lt;=CONTROL!F$11,CONTROL!H$11,IF(I274&lt;=CONTROL!F$10,CONTROL!H$10,CONTROL!H$9))))</f>
        <v>1716</v>
      </c>
      <c r="AE274" s="1">
        <f t="shared" si="21"/>
        <v>654</v>
      </c>
      <c r="AF274" s="19">
        <f t="shared" si="22"/>
        <v>0.38111888111888109</v>
      </c>
      <c r="AG274" s="19">
        <f t="shared" si="23"/>
        <v>0.38111888111888109</v>
      </c>
    </row>
    <row r="275" spans="1:33" x14ac:dyDescent="0.25">
      <c r="A275" s="12" t="s">
        <v>146</v>
      </c>
      <c r="B275" s="13">
        <v>148</v>
      </c>
      <c r="C275" s="13">
        <v>180</v>
      </c>
      <c r="D275" s="13">
        <v>412</v>
      </c>
      <c r="E275" s="14" t="s">
        <v>147</v>
      </c>
      <c r="F275" s="13">
        <v>76</v>
      </c>
      <c r="G275" s="14" t="s">
        <v>81</v>
      </c>
      <c r="H275" s="14" t="s">
        <v>81</v>
      </c>
      <c r="I275" s="13">
        <v>2</v>
      </c>
      <c r="J275" s="13">
        <v>4118</v>
      </c>
      <c r="K275" s="13">
        <v>1</v>
      </c>
      <c r="L275" s="13">
        <v>1</v>
      </c>
      <c r="M275" s="13">
        <v>1</v>
      </c>
      <c r="N275" s="14" t="s">
        <v>1071</v>
      </c>
      <c r="O275" s="14" t="s">
        <v>728</v>
      </c>
      <c r="P275" s="14" t="s">
        <v>729</v>
      </c>
      <c r="Q275" s="14" t="s">
        <v>730</v>
      </c>
      <c r="R275" s="14" t="s">
        <v>1072</v>
      </c>
      <c r="S275" s="13">
        <v>3268</v>
      </c>
      <c r="T275" s="13">
        <v>0</v>
      </c>
      <c r="U275" s="13">
        <v>0</v>
      </c>
      <c r="V275" s="13">
        <v>0</v>
      </c>
      <c r="W275" s="13">
        <v>869</v>
      </c>
      <c r="X275" s="13">
        <v>2399</v>
      </c>
      <c r="Y275" s="13">
        <v>3268</v>
      </c>
      <c r="Z275" s="13">
        <v>0</v>
      </c>
      <c r="AA275" s="13">
        <v>0</v>
      </c>
      <c r="AB275" s="13">
        <v>63</v>
      </c>
      <c r="AC275" s="1" t="str">
        <f t="shared" si="20"/>
        <v>freestand</v>
      </c>
      <c r="AD275" s="1">
        <f>IF(I275=0,CONTROL!H$13,IF(I275&lt;=CONTROL!F$12,CONTROL!H$12,IF(I275&lt;=CONTROL!F$11,CONTROL!H$11,IF(I275&lt;=CONTROL!F$10,CONTROL!H$10,CONTROL!H$9))))</f>
        <v>4118</v>
      </c>
      <c r="AE275" s="1">
        <f t="shared" si="21"/>
        <v>3268</v>
      </c>
      <c r="AF275" s="19">
        <f t="shared" si="22"/>
        <v>0.79358912093249145</v>
      </c>
      <c r="AG275" s="19">
        <f t="shared" si="23"/>
        <v>1</v>
      </c>
    </row>
    <row r="276" spans="1:33" x14ac:dyDescent="0.25">
      <c r="A276" s="12" t="s">
        <v>161</v>
      </c>
      <c r="B276" s="13">
        <v>46</v>
      </c>
      <c r="C276" s="13">
        <v>-99</v>
      </c>
      <c r="D276" s="13">
        <v>43</v>
      </c>
      <c r="E276" s="14" t="s">
        <v>162</v>
      </c>
      <c r="F276" s="13">
        <v>76</v>
      </c>
      <c r="G276" s="14" t="s">
        <v>81</v>
      </c>
      <c r="H276" s="14" t="s">
        <v>81</v>
      </c>
      <c r="I276" s="13">
        <v>2</v>
      </c>
      <c r="J276" s="13">
        <v>4118</v>
      </c>
      <c r="K276" s="13">
        <v>1</v>
      </c>
      <c r="L276" s="16"/>
      <c r="M276" s="13">
        <v>1</v>
      </c>
      <c r="N276" s="14" t="s">
        <v>732</v>
      </c>
      <c r="O276" s="14" t="s">
        <v>733</v>
      </c>
      <c r="P276" s="14" t="s">
        <v>159</v>
      </c>
      <c r="Q276" s="14" t="s">
        <v>159</v>
      </c>
      <c r="R276" s="14" t="s">
        <v>159</v>
      </c>
      <c r="S276" s="13">
        <v>711</v>
      </c>
      <c r="T276" s="13">
        <v>112</v>
      </c>
      <c r="U276" s="13">
        <v>269</v>
      </c>
      <c r="V276" s="13">
        <v>381</v>
      </c>
      <c r="W276" s="13">
        <v>78</v>
      </c>
      <c r="X276" s="13">
        <v>252</v>
      </c>
      <c r="Y276" s="13">
        <v>330</v>
      </c>
      <c r="Z276" s="16"/>
      <c r="AA276" s="13">
        <v>0</v>
      </c>
      <c r="AB276" s="13">
        <v>63</v>
      </c>
      <c r="AC276" s="1" t="str">
        <f t="shared" si="20"/>
        <v>hospital</v>
      </c>
      <c r="AD276" s="1">
        <f>IF(I276=0,CONTROL!H$13,IF(I276&lt;=CONTROL!F$12,CONTROL!H$12,IF(I276&lt;=CONTROL!F$11,CONTROL!H$11,IF(I276&lt;=CONTROL!F$10,CONTROL!H$10,CONTROL!H$9))))</f>
        <v>4118</v>
      </c>
      <c r="AE276" s="1">
        <f t="shared" si="21"/>
        <v>711</v>
      </c>
      <c r="AF276" s="19">
        <f t="shared" si="22"/>
        <v>0.17265662943176299</v>
      </c>
      <c r="AG276" s="19">
        <f t="shared" si="23"/>
        <v>1</v>
      </c>
    </row>
    <row r="277" spans="1:33" x14ac:dyDescent="0.25">
      <c r="A277" s="12" t="s">
        <v>161</v>
      </c>
      <c r="B277" s="13">
        <v>28</v>
      </c>
      <c r="C277" s="13">
        <v>-99</v>
      </c>
      <c r="D277" s="13">
        <v>27</v>
      </c>
      <c r="E277" s="14" t="s">
        <v>162</v>
      </c>
      <c r="F277" s="13">
        <v>77</v>
      </c>
      <c r="G277" s="14" t="s">
        <v>82</v>
      </c>
      <c r="H277" s="14" t="s">
        <v>82</v>
      </c>
      <c r="I277" s="13">
        <v>1</v>
      </c>
      <c r="J277" s="13">
        <v>3775</v>
      </c>
      <c r="K277" s="13">
        <v>1</v>
      </c>
      <c r="L277" s="16"/>
      <c r="M277" s="13">
        <v>1</v>
      </c>
      <c r="N277" s="15" t="s">
        <v>734</v>
      </c>
      <c r="O277" s="14" t="s">
        <v>735</v>
      </c>
      <c r="P277" s="14" t="s">
        <v>159</v>
      </c>
      <c r="Q277" s="14" t="s">
        <v>159</v>
      </c>
      <c r="R277" s="14" t="s">
        <v>159</v>
      </c>
      <c r="S277" s="13">
        <v>0</v>
      </c>
      <c r="T277" s="13">
        <v>0</v>
      </c>
      <c r="U277" s="13">
        <v>0</v>
      </c>
      <c r="V277" s="13">
        <v>0</v>
      </c>
      <c r="W277" s="13">
        <v>0</v>
      </c>
      <c r="X277" s="13">
        <v>0</v>
      </c>
      <c r="Y277" s="13">
        <v>0</v>
      </c>
      <c r="Z277" s="16"/>
      <c r="AA277" s="13">
        <v>0</v>
      </c>
      <c r="AB277" s="13">
        <v>64</v>
      </c>
      <c r="AC277" s="1" t="str">
        <f t="shared" si="20"/>
        <v>hospital</v>
      </c>
      <c r="AD277" s="1">
        <f>IF(I277=0,CONTROL!H$13,IF(I277&lt;=CONTROL!F$12,CONTROL!H$12,IF(I277&lt;=CONTROL!F$11,CONTROL!H$11,IF(I277&lt;=CONTROL!F$10,CONTROL!H$10,CONTROL!H$9))))</f>
        <v>3775</v>
      </c>
      <c r="AE277" s="1">
        <f t="shared" si="21"/>
        <v>0</v>
      </c>
      <c r="AF277" s="19">
        <f t="shared" si="22"/>
        <v>0</v>
      </c>
      <c r="AG277" s="19">
        <f t="shared" si="23"/>
        <v>1</v>
      </c>
    </row>
    <row r="278" spans="1:33" x14ac:dyDescent="0.25">
      <c r="A278" s="12" t="s">
        <v>146</v>
      </c>
      <c r="B278" s="13">
        <v>80</v>
      </c>
      <c r="C278" s="13">
        <v>97</v>
      </c>
      <c r="D278" s="13">
        <v>148</v>
      </c>
      <c r="E278" s="14" t="s">
        <v>147</v>
      </c>
      <c r="F278" s="13">
        <v>77</v>
      </c>
      <c r="G278" s="14" t="s">
        <v>82</v>
      </c>
      <c r="H278" s="14" t="s">
        <v>82</v>
      </c>
      <c r="I278" s="13">
        <v>1</v>
      </c>
      <c r="J278" s="13">
        <v>3775</v>
      </c>
      <c r="K278" s="13">
        <v>0.57999999999999996</v>
      </c>
      <c r="L278" s="13">
        <v>2</v>
      </c>
      <c r="M278" s="13">
        <v>0</v>
      </c>
      <c r="N278" s="14" t="s">
        <v>1073</v>
      </c>
      <c r="O278" s="14" t="s">
        <v>736</v>
      </c>
      <c r="P278" s="14" t="s">
        <v>737</v>
      </c>
      <c r="Q278" s="14" t="s">
        <v>84</v>
      </c>
      <c r="R278" s="14" t="s">
        <v>1074</v>
      </c>
      <c r="S278" s="13">
        <v>2208</v>
      </c>
      <c r="T278" s="13">
        <v>69</v>
      </c>
      <c r="U278" s="13">
        <v>182</v>
      </c>
      <c r="V278" s="13">
        <v>251</v>
      </c>
      <c r="W278" s="13">
        <v>296</v>
      </c>
      <c r="X278" s="13">
        <v>1661</v>
      </c>
      <c r="Y278" s="13">
        <v>1957</v>
      </c>
      <c r="Z278" s="13">
        <v>0</v>
      </c>
      <c r="AA278" s="13">
        <v>0</v>
      </c>
      <c r="AB278" s="13">
        <v>64</v>
      </c>
      <c r="AC278" s="1" t="str">
        <f t="shared" si="20"/>
        <v>mobile</v>
      </c>
      <c r="AD278" s="1">
        <f>IF(I278=0,CONTROL!H$13,IF(I278&lt;=CONTROL!F$12,CONTROL!H$12,IF(I278&lt;=CONTROL!F$11,CONTROL!H$11,IF(I278&lt;=CONTROL!F$10,CONTROL!H$10,CONTROL!H$9))))</f>
        <v>3775</v>
      </c>
      <c r="AE278" s="1">
        <f t="shared" si="21"/>
        <v>2208</v>
      </c>
      <c r="AF278" s="19">
        <f t="shared" si="22"/>
        <v>0.5849006622516556</v>
      </c>
      <c r="AG278" s="19">
        <f t="shared" si="23"/>
        <v>0.5849006622516556</v>
      </c>
    </row>
    <row r="279" spans="1:33" x14ac:dyDescent="0.25">
      <c r="A279" s="12" t="s">
        <v>161</v>
      </c>
      <c r="B279" s="13">
        <v>54</v>
      </c>
      <c r="C279" s="13">
        <v>-99</v>
      </c>
      <c r="D279" s="13">
        <v>50</v>
      </c>
      <c r="E279" s="14" t="s">
        <v>162</v>
      </c>
      <c r="F279" s="13">
        <v>78</v>
      </c>
      <c r="G279" s="14" t="s">
        <v>83</v>
      </c>
      <c r="H279" s="14" t="s">
        <v>83</v>
      </c>
      <c r="I279" s="13">
        <v>2</v>
      </c>
      <c r="J279" s="13">
        <v>4118</v>
      </c>
      <c r="K279" s="13">
        <v>2</v>
      </c>
      <c r="L279" s="16"/>
      <c r="M279" s="13">
        <v>2</v>
      </c>
      <c r="N279" s="14" t="s">
        <v>738</v>
      </c>
      <c r="O279" s="14" t="s">
        <v>739</v>
      </c>
      <c r="P279" s="14" t="s">
        <v>159</v>
      </c>
      <c r="Q279" s="14" t="s">
        <v>159</v>
      </c>
      <c r="R279" s="14" t="s">
        <v>159</v>
      </c>
      <c r="S279" s="13">
        <v>5439</v>
      </c>
      <c r="T279" s="13">
        <v>331</v>
      </c>
      <c r="U279" s="13">
        <v>865</v>
      </c>
      <c r="V279" s="13">
        <v>1196</v>
      </c>
      <c r="W279" s="13">
        <v>757</v>
      </c>
      <c r="X279" s="13">
        <v>3486</v>
      </c>
      <c r="Y279" s="13">
        <v>4243</v>
      </c>
      <c r="Z279" s="16"/>
      <c r="AA279" s="13">
        <v>0</v>
      </c>
      <c r="AB279" s="13">
        <v>65</v>
      </c>
      <c r="AC279" s="1" t="str">
        <f t="shared" si="20"/>
        <v>hospital</v>
      </c>
      <c r="AD279" s="1">
        <f>IF(I279=0,CONTROL!H$13,IF(I279&lt;=CONTROL!F$12,CONTROL!H$12,IF(I279&lt;=CONTROL!F$11,CONTROL!H$11,IF(I279&lt;=CONTROL!F$10,CONTROL!H$10,CONTROL!H$9))))</f>
        <v>4118</v>
      </c>
      <c r="AE279" s="1">
        <f t="shared" si="21"/>
        <v>5439</v>
      </c>
      <c r="AF279" s="19">
        <f t="shared" si="22"/>
        <v>1</v>
      </c>
      <c r="AG279" s="19">
        <f t="shared" si="23"/>
        <v>2</v>
      </c>
    </row>
    <row r="280" spans="1:33" x14ac:dyDescent="0.25">
      <c r="A280" s="12" t="s">
        <v>161</v>
      </c>
      <c r="B280" s="13">
        <v>94</v>
      </c>
      <c r="C280" s="13">
        <v>-99</v>
      </c>
      <c r="D280" s="13">
        <v>92</v>
      </c>
      <c r="E280" s="14" t="s">
        <v>162</v>
      </c>
      <c r="F280" s="13">
        <v>79</v>
      </c>
      <c r="G280" s="14" t="s">
        <v>84</v>
      </c>
      <c r="H280" s="14" t="s">
        <v>84</v>
      </c>
      <c r="I280" s="13">
        <v>2</v>
      </c>
      <c r="J280" s="13">
        <v>4118</v>
      </c>
      <c r="K280" s="13">
        <v>1</v>
      </c>
      <c r="L280" s="16"/>
      <c r="M280" s="13">
        <v>1</v>
      </c>
      <c r="N280" s="14" t="s">
        <v>740</v>
      </c>
      <c r="O280" s="14" t="s">
        <v>741</v>
      </c>
      <c r="P280" s="14" t="s">
        <v>159</v>
      </c>
      <c r="Q280" s="14" t="s">
        <v>159</v>
      </c>
      <c r="R280" s="14" t="s">
        <v>159</v>
      </c>
      <c r="S280" s="13">
        <v>1571</v>
      </c>
      <c r="T280" s="13">
        <v>109</v>
      </c>
      <c r="U280" s="13">
        <v>116</v>
      </c>
      <c r="V280" s="13">
        <v>225</v>
      </c>
      <c r="W280" s="13">
        <v>259</v>
      </c>
      <c r="X280" s="13">
        <v>1087</v>
      </c>
      <c r="Y280" s="13">
        <v>1345</v>
      </c>
      <c r="Z280" s="16"/>
      <c r="AA280" s="13">
        <v>0</v>
      </c>
      <c r="AB280" s="13">
        <v>66</v>
      </c>
      <c r="AC280" s="1" t="str">
        <f t="shared" si="20"/>
        <v>hospital</v>
      </c>
      <c r="AD280" s="1">
        <f>IF(I280=0,CONTROL!H$13,IF(I280&lt;=CONTROL!F$12,CONTROL!H$12,IF(I280&lt;=CONTROL!F$11,CONTROL!H$11,IF(I280&lt;=CONTROL!F$10,CONTROL!H$10,CONTROL!H$9))))</f>
        <v>4118</v>
      </c>
      <c r="AE280" s="1">
        <f t="shared" si="21"/>
        <v>1571</v>
      </c>
      <c r="AF280" s="19">
        <f t="shared" si="22"/>
        <v>0.38149587178241867</v>
      </c>
      <c r="AG280" s="19">
        <f t="shared" si="23"/>
        <v>1</v>
      </c>
    </row>
    <row r="281" spans="1:33" x14ac:dyDescent="0.25">
      <c r="A281" s="12" t="s">
        <v>161</v>
      </c>
      <c r="B281" s="13">
        <v>55</v>
      </c>
      <c r="C281" s="13">
        <v>-99</v>
      </c>
      <c r="D281" s="13">
        <v>51</v>
      </c>
      <c r="E281" s="14" t="s">
        <v>162</v>
      </c>
      <c r="F281" s="13">
        <v>79</v>
      </c>
      <c r="G281" s="14" t="s">
        <v>84</v>
      </c>
      <c r="H281" s="14" t="s">
        <v>84</v>
      </c>
      <c r="I281" s="13">
        <v>2</v>
      </c>
      <c r="J281" s="13">
        <v>4118</v>
      </c>
      <c r="K281" s="13">
        <v>1</v>
      </c>
      <c r="L281" s="16"/>
      <c r="M281" s="13">
        <v>1</v>
      </c>
      <c r="N281" s="14" t="s">
        <v>742</v>
      </c>
      <c r="O281" s="14" t="s">
        <v>743</v>
      </c>
      <c r="P281" s="14" t="s">
        <v>159</v>
      </c>
      <c r="Q281" s="14" t="s">
        <v>159</v>
      </c>
      <c r="R281" s="14" t="s">
        <v>159</v>
      </c>
      <c r="S281" s="13">
        <v>2789</v>
      </c>
      <c r="T281" s="13">
        <v>124</v>
      </c>
      <c r="U281" s="13">
        <v>495</v>
      </c>
      <c r="V281" s="13">
        <v>619</v>
      </c>
      <c r="W281" s="13">
        <v>609</v>
      </c>
      <c r="X281" s="13">
        <v>1561</v>
      </c>
      <c r="Y281" s="13">
        <v>2170</v>
      </c>
      <c r="Z281" s="16"/>
      <c r="AA281" s="13">
        <v>0</v>
      </c>
      <c r="AB281" s="13">
        <v>66</v>
      </c>
      <c r="AC281" s="1" t="str">
        <f t="shared" si="20"/>
        <v>hospital</v>
      </c>
      <c r="AD281" s="1">
        <f>IF(I281=0,CONTROL!H$13,IF(I281&lt;=CONTROL!F$12,CONTROL!H$12,IF(I281&lt;=CONTROL!F$11,CONTROL!H$11,IF(I281&lt;=CONTROL!F$10,CONTROL!H$10,CONTROL!H$9))))</f>
        <v>4118</v>
      </c>
      <c r="AE281" s="1">
        <f t="shared" si="21"/>
        <v>2789</v>
      </c>
      <c r="AF281" s="19">
        <f t="shared" si="22"/>
        <v>0.67727051966974261</v>
      </c>
      <c r="AG281" s="19">
        <f t="shared" si="23"/>
        <v>1</v>
      </c>
    </row>
    <row r="282" spans="1:33" x14ac:dyDescent="0.25">
      <c r="A282" s="12" t="s">
        <v>161</v>
      </c>
      <c r="B282" s="13">
        <v>109</v>
      </c>
      <c r="C282" s="13">
        <v>-99</v>
      </c>
      <c r="D282" s="13">
        <v>148</v>
      </c>
      <c r="E282" s="14" t="s">
        <v>162</v>
      </c>
      <c r="F282" s="13">
        <v>80</v>
      </c>
      <c r="G282" s="14" t="s">
        <v>85</v>
      </c>
      <c r="H282" s="14" t="s">
        <v>85</v>
      </c>
      <c r="I282" s="13">
        <v>4</v>
      </c>
      <c r="J282" s="13">
        <v>4805</v>
      </c>
      <c r="K282" s="13">
        <v>2</v>
      </c>
      <c r="L282" s="16"/>
      <c r="M282" s="13">
        <v>2</v>
      </c>
      <c r="N282" s="14" t="s">
        <v>1075</v>
      </c>
      <c r="O282" s="14" t="s">
        <v>1076</v>
      </c>
      <c r="P282" s="14" t="s">
        <v>159</v>
      </c>
      <c r="Q282" s="14" t="s">
        <v>159</v>
      </c>
      <c r="R282" s="14" t="s">
        <v>159</v>
      </c>
      <c r="S282" s="13">
        <v>5823</v>
      </c>
      <c r="T282" s="13">
        <v>320</v>
      </c>
      <c r="U282" s="13">
        <v>893</v>
      </c>
      <c r="V282" s="13">
        <v>1213</v>
      </c>
      <c r="W282" s="13">
        <v>1186</v>
      </c>
      <c r="X282" s="13">
        <v>3424</v>
      </c>
      <c r="Y282" s="13">
        <v>4610</v>
      </c>
      <c r="Z282" s="16"/>
      <c r="AA282" s="13">
        <v>0</v>
      </c>
      <c r="AB282" s="13">
        <v>67</v>
      </c>
      <c r="AC282" s="1" t="str">
        <f t="shared" si="20"/>
        <v>hospital</v>
      </c>
      <c r="AD282" s="1">
        <f>IF(I282=0,CONTROL!H$13,IF(I282&lt;=CONTROL!F$12,CONTROL!H$12,IF(I282&lt;=CONTROL!F$11,CONTROL!H$11,IF(I282&lt;=CONTROL!F$10,CONTROL!H$10,CONTROL!H$9))))</f>
        <v>4462</v>
      </c>
      <c r="AE282" s="1">
        <f t="shared" si="21"/>
        <v>5823</v>
      </c>
      <c r="AF282" s="19">
        <f t="shared" si="22"/>
        <v>1</v>
      </c>
      <c r="AG282" s="19">
        <f t="shared" si="23"/>
        <v>2</v>
      </c>
    </row>
    <row r="283" spans="1:33" x14ac:dyDescent="0.25">
      <c r="A283" s="12" t="s">
        <v>161</v>
      </c>
      <c r="B283" s="13">
        <v>109</v>
      </c>
      <c r="C283" s="13">
        <v>-99</v>
      </c>
      <c r="D283" s="13">
        <v>147</v>
      </c>
      <c r="E283" s="14" t="s">
        <v>162</v>
      </c>
      <c r="F283" s="13">
        <v>80</v>
      </c>
      <c r="G283" s="14" t="s">
        <v>85</v>
      </c>
      <c r="H283" s="14" t="s">
        <v>85</v>
      </c>
      <c r="I283" s="13">
        <v>4</v>
      </c>
      <c r="J283" s="13">
        <v>4805</v>
      </c>
      <c r="K283" s="13">
        <v>2</v>
      </c>
      <c r="L283" s="16"/>
      <c r="M283" s="13">
        <v>2</v>
      </c>
      <c r="N283" s="14" t="s">
        <v>159</v>
      </c>
      <c r="O283" s="14" t="s">
        <v>744</v>
      </c>
      <c r="P283" s="14" t="s">
        <v>159</v>
      </c>
      <c r="Q283" s="14" t="s">
        <v>159</v>
      </c>
      <c r="R283" s="14" t="s">
        <v>159</v>
      </c>
      <c r="S283" s="13">
        <v>3322</v>
      </c>
      <c r="T283" s="13">
        <v>0</v>
      </c>
      <c r="U283" s="13">
        <v>5</v>
      </c>
      <c r="V283" s="13">
        <v>5</v>
      </c>
      <c r="W283" s="13">
        <v>638</v>
      </c>
      <c r="X283" s="13">
        <v>2679</v>
      </c>
      <c r="Y283" s="13">
        <v>3317</v>
      </c>
      <c r="Z283" s="16"/>
      <c r="AA283" s="13">
        <v>0</v>
      </c>
      <c r="AB283" s="13">
        <v>67</v>
      </c>
      <c r="AC283" s="1" t="str">
        <f t="shared" si="20"/>
        <v>hospital</v>
      </c>
      <c r="AD283" s="1">
        <f>IF(I283=0,CONTROL!H$13,IF(I283&lt;=CONTROL!F$12,CONTROL!H$12,IF(I283&lt;=CONTROL!F$11,CONTROL!H$11,IF(I283&lt;=CONTROL!F$10,CONTROL!H$10,CONTROL!H$9))))</f>
        <v>4462</v>
      </c>
      <c r="AE283" s="1">
        <f t="shared" si="21"/>
        <v>3322</v>
      </c>
      <c r="AF283" s="19">
        <f t="shared" si="22"/>
        <v>0.7445091887046168</v>
      </c>
      <c r="AG283" s="19">
        <f t="shared" si="23"/>
        <v>2</v>
      </c>
    </row>
    <row r="284" spans="1:33" x14ac:dyDescent="0.25">
      <c r="A284" s="12" t="s">
        <v>161</v>
      </c>
      <c r="B284" s="13">
        <v>47</v>
      </c>
      <c r="C284" s="13">
        <v>-99</v>
      </c>
      <c r="D284" s="13">
        <v>44</v>
      </c>
      <c r="E284" s="14" t="s">
        <v>162</v>
      </c>
      <c r="F284" s="13">
        <v>81</v>
      </c>
      <c r="G284" s="14" t="s">
        <v>86</v>
      </c>
      <c r="H284" s="14" t="s">
        <v>86</v>
      </c>
      <c r="I284" s="13">
        <v>1</v>
      </c>
      <c r="J284" s="13">
        <v>3775</v>
      </c>
      <c r="K284" s="13">
        <v>1</v>
      </c>
      <c r="L284" s="16"/>
      <c r="M284" s="13">
        <v>1</v>
      </c>
      <c r="N284" s="14" t="s">
        <v>746</v>
      </c>
      <c r="O284" s="14" t="s">
        <v>747</v>
      </c>
      <c r="P284" s="14" t="s">
        <v>159</v>
      </c>
      <c r="Q284" s="14" t="s">
        <v>159</v>
      </c>
      <c r="R284" s="14" t="s">
        <v>159</v>
      </c>
      <c r="S284" s="13">
        <v>1804</v>
      </c>
      <c r="T284" s="13">
        <v>184</v>
      </c>
      <c r="U284" s="13">
        <v>169</v>
      </c>
      <c r="V284" s="13">
        <v>353</v>
      </c>
      <c r="W284" s="13">
        <v>530</v>
      </c>
      <c r="X284" s="13">
        <v>921</v>
      </c>
      <c r="Y284" s="13">
        <v>1451</v>
      </c>
      <c r="Z284" s="16"/>
      <c r="AA284" s="13">
        <v>0</v>
      </c>
      <c r="AB284" s="13">
        <v>68</v>
      </c>
      <c r="AC284" s="1" t="str">
        <f t="shared" si="20"/>
        <v>hospital</v>
      </c>
      <c r="AD284" s="1">
        <f>IF(I284=0,CONTROL!H$13,IF(I284&lt;=CONTROL!F$12,CONTROL!H$12,IF(I284&lt;=CONTROL!F$11,CONTROL!H$11,IF(I284&lt;=CONTROL!F$10,CONTROL!H$10,CONTROL!H$9))))</f>
        <v>3775</v>
      </c>
      <c r="AE284" s="1">
        <f t="shared" si="21"/>
        <v>1804</v>
      </c>
      <c r="AF284" s="19">
        <f t="shared" si="22"/>
        <v>0.47788079470198674</v>
      </c>
      <c r="AG284" s="19">
        <f t="shared" si="23"/>
        <v>1</v>
      </c>
    </row>
    <row r="285" spans="1:33" x14ac:dyDescent="0.25">
      <c r="A285" s="12" t="s">
        <v>161</v>
      </c>
      <c r="B285" s="13">
        <v>48</v>
      </c>
      <c r="C285" s="13">
        <v>-99</v>
      </c>
      <c r="D285" s="13">
        <v>45</v>
      </c>
      <c r="E285" s="14" t="s">
        <v>162</v>
      </c>
      <c r="F285" s="13">
        <v>82</v>
      </c>
      <c r="G285" s="14" t="s">
        <v>87</v>
      </c>
      <c r="H285" s="14" t="s">
        <v>87</v>
      </c>
      <c r="I285" s="13">
        <v>1</v>
      </c>
      <c r="J285" s="13">
        <v>3775</v>
      </c>
      <c r="K285" s="13">
        <v>1</v>
      </c>
      <c r="L285" s="16"/>
      <c r="M285" s="13">
        <v>1</v>
      </c>
      <c r="N285" s="14" t="s">
        <v>748</v>
      </c>
      <c r="O285" s="14" t="s">
        <v>749</v>
      </c>
      <c r="P285" s="14" t="s">
        <v>159</v>
      </c>
      <c r="Q285" s="14" t="s">
        <v>159</v>
      </c>
      <c r="R285" s="14" t="s">
        <v>159</v>
      </c>
      <c r="S285" s="13">
        <v>1318</v>
      </c>
      <c r="T285" s="13">
        <v>6</v>
      </c>
      <c r="U285" s="13">
        <v>43</v>
      </c>
      <c r="V285" s="13">
        <v>49</v>
      </c>
      <c r="W285" s="13">
        <v>282</v>
      </c>
      <c r="X285" s="13">
        <v>987</v>
      </c>
      <c r="Y285" s="13">
        <v>1269</v>
      </c>
      <c r="Z285" s="16"/>
      <c r="AA285" s="13">
        <v>0</v>
      </c>
      <c r="AB285" s="13">
        <v>69</v>
      </c>
      <c r="AC285" s="1" t="str">
        <f t="shared" si="20"/>
        <v>hospital</v>
      </c>
      <c r="AD285" s="1">
        <f>IF(I285=0,CONTROL!H$13,IF(I285&lt;=CONTROL!F$12,CONTROL!H$12,IF(I285&lt;=CONTROL!F$11,CONTROL!H$11,IF(I285&lt;=CONTROL!F$10,CONTROL!H$10,CONTROL!H$9))))</f>
        <v>3775</v>
      </c>
      <c r="AE285" s="1">
        <f t="shared" si="21"/>
        <v>1318</v>
      </c>
      <c r="AF285" s="19">
        <f t="shared" si="22"/>
        <v>0.34913907284768214</v>
      </c>
      <c r="AG285" s="19">
        <f t="shared" si="23"/>
        <v>1</v>
      </c>
    </row>
    <row r="286" spans="1:33" x14ac:dyDescent="0.25">
      <c r="A286" s="12" t="s">
        <v>146</v>
      </c>
      <c r="B286" s="13">
        <v>106</v>
      </c>
      <c r="C286" s="13">
        <v>125</v>
      </c>
      <c r="D286" s="13">
        <v>217</v>
      </c>
      <c r="E286" s="14" t="s">
        <v>147</v>
      </c>
      <c r="F286" s="13">
        <v>83</v>
      </c>
      <c r="G286" s="14" t="s">
        <v>88</v>
      </c>
      <c r="H286" s="14" t="s">
        <v>88</v>
      </c>
      <c r="I286" s="13">
        <v>1</v>
      </c>
      <c r="J286" s="13">
        <v>3775</v>
      </c>
      <c r="K286" s="13">
        <v>0.22</v>
      </c>
      <c r="L286" s="13">
        <v>2</v>
      </c>
      <c r="M286" s="13">
        <v>0</v>
      </c>
      <c r="N286" s="14" t="s">
        <v>900</v>
      </c>
      <c r="O286" s="14" t="s">
        <v>750</v>
      </c>
      <c r="P286" s="14" t="s">
        <v>751</v>
      </c>
      <c r="Q286" s="14" t="s">
        <v>752</v>
      </c>
      <c r="R286" s="14" t="s">
        <v>155</v>
      </c>
      <c r="S286" s="13">
        <v>834</v>
      </c>
      <c r="T286" s="13">
        <v>0</v>
      </c>
      <c r="U286" s="13">
        <v>0</v>
      </c>
      <c r="V286" s="13">
        <v>0</v>
      </c>
      <c r="W286" s="13">
        <v>0</v>
      </c>
      <c r="X286" s="13">
        <v>834</v>
      </c>
      <c r="Y286" s="13">
        <v>834</v>
      </c>
      <c r="Z286" s="13">
        <v>0</v>
      </c>
      <c r="AA286" s="13">
        <v>0</v>
      </c>
      <c r="AB286" s="13">
        <v>70</v>
      </c>
      <c r="AC286" s="1" t="str">
        <f t="shared" si="20"/>
        <v>mobile</v>
      </c>
      <c r="AD286" s="1">
        <f>IF(I286=0,CONTROL!H$13,IF(I286&lt;=CONTROL!F$12,CONTROL!H$12,IF(I286&lt;=CONTROL!F$11,CONTROL!H$11,IF(I286&lt;=CONTROL!F$10,CONTROL!H$10,CONTROL!H$9))))</f>
        <v>3775</v>
      </c>
      <c r="AE286" s="1">
        <f t="shared" si="21"/>
        <v>834</v>
      </c>
      <c r="AF286" s="19">
        <f t="shared" si="22"/>
        <v>0.22092715231788079</v>
      </c>
      <c r="AG286" s="19">
        <f t="shared" si="23"/>
        <v>0.22092715231788079</v>
      </c>
    </row>
    <row r="287" spans="1:33" x14ac:dyDescent="0.25">
      <c r="A287" s="12" t="s">
        <v>161</v>
      </c>
      <c r="B287" s="13">
        <v>110</v>
      </c>
      <c r="C287" s="13">
        <v>-99</v>
      </c>
      <c r="D287" s="13">
        <v>108</v>
      </c>
      <c r="E287" s="14" t="s">
        <v>162</v>
      </c>
      <c r="F287" s="13">
        <v>83</v>
      </c>
      <c r="G287" s="14" t="s">
        <v>88</v>
      </c>
      <c r="H287" s="14" t="s">
        <v>88</v>
      </c>
      <c r="I287" s="13">
        <v>1</v>
      </c>
      <c r="J287" s="13">
        <v>3775</v>
      </c>
      <c r="K287" s="13">
        <v>1</v>
      </c>
      <c r="L287" s="16"/>
      <c r="M287" s="13">
        <v>1</v>
      </c>
      <c r="N287" s="14" t="s">
        <v>753</v>
      </c>
      <c r="O287" s="14" t="s">
        <v>754</v>
      </c>
      <c r="P287" s="14" t="s">
        <v>159</v>
      </c>
      <c r="Q287" s="14" t="s">
        <v>159</v>
      </c>
      <c r="R287" s="14" t="s">
        <v>159</v>
      </c>
      <c r="S287" s="13">
        <v>2884</v>
      </c>
      <c r="T287" s="13">
        <v>63</v>
      </c>
      <c r="U287" s="13">
        <v>332</v>
      </c>
      <c r="V287" s="13">
        <v>395</v>
      </c>
      <c r="W287" s="13">
        <v>673</v>
      </c>
      <c r="X287" s="13">
        <v>1816</v>
      </c>
      <c r="Y287" s="13">
        <v>2489</v>
      </c>
      <c r="Z287" s="16"/>
      <c r="AA287" s="13">
        <v>0</v>
      </c>
      <c r="AB287" s="13">
        <v>70</v>
      </c>
      <c r="AC287" s="1" t="str">
        <f t="shared" si="20"/>
        <v>hospital</v>
      </c>
      <c r="AD287" s="1">
        <f>IF(I287=0,CONTROL!H$13,IF(I287&lt;=CONTROL!F$12,CONTROL!H$12,IF(I287&lt;=CONTROL!F$11,CONTROL!H$11,IF(I287&lt;=CONTROL!F$10,CONTROL!H$10,CONTROL!H$9))))</f>
        <v>3775</v>
      </c>
      <c r="AE287" s="1">
        <f t="shared" si="21"/>
        <v>2884</v>
      </c>
      <c r="AF287" s="19">
        <f t="shared" si="22"/>
        <v>0.76397350993377489</v>
      </c>
      <c r="AG287" s="19">
        <f t="shared" si="23"/>
        <v>1</v>
      </c>
    </row>
    <row r="288" spans="1:33" x14ac:dyDescent="0.25">
      <c r="A288" s="12" t="s">
        <v>161</v>
      </c>
      <c r="B288" s="13">
        <v>58</v>
      </c>
      <c r="C288" s="13">
        <v>-99</v>
      </c>
      <c r="D288" s="13">
        <v>55</v>
      </c>
      <c r="E288" s="14" t="s">
        <v>162</v>
      </c>
      <c r="F288" s="13">
        <v>84</v>
      </c>
      <c r="G288" s="14" t="s">
        <v>89</v>
      </c>
      <c r="H288" s="14" t="s">
        <v>89</v>
      </c>
      <c r="I288" s="13">
        <v>1</v>
      </c>
      <c r="J288" s="13">
        <v>3775</v>
      </c>
      <c r="K288" s="13">
        <v>1</v>
      </c>
      <c r="L288" s="16"/>
      <c r="M288" s="13">
        <v>1</v>
      </c>
      <c r="N288" s="14" t="s">
        <v>755</v>
      </c>
      <c r="O288" s="14" t="s">
        <v>756</v>
      </c>
      <c r="P288" s="14" t="s">
        <v>159</v>
      </c>
      <c r="Q288" s="14" t="s">
        <v>159</v>
      </c>
      <c r="R288" s="14" t="s">
        <v>159</v>
      </c>
      <c r="S288" s="13">
        <v>3331</v>
      </c>
      <c r="T288" s="13">
        <v>235</v>
      </c>
      <c r="U288" s="13">
        <v>427</v>
      </c>
      <c r="V288" s="13">
        <v>662</v>
      </c>
      <c r="W288" s="13">
        <v>948</v>
      </c>
      <c r="X288" s="13">
        <v>1721</v>
      </c>
      <c r="Y288" s="13">
        <v>2669</v>
      </c>
      <c r="Z288" s="16"/>
      <c r="AA288" s="13">
        <v>0</v>
      </c>
      <c r="AB288" s="13">
        <v>71</v>
      </c>
      <c r="AC288" s="1" t="str">
        <f t="shared" si="20"/>
        <v>hospital</v>
      </c>
      <c r="AD288" s="1">
        <f>IF(I288=0,CONTROL!H$13,IF(I288&lt;=CONTROL!F$12,CONTROL!H$12,IF(I288&lt;=CONTROL!F$11,CONTROL!H$11,IF(I288&lt;=CONTROL!F$10,CONTROL!H$10,CONTROL!H$9))))</f>
        <v>3775</v>
      </c>
      <c r="AE288" s="1">
        <f t="shared" si="21"/>
        <v>3331</v>
      </c>
      <c r="AF288" s="19">
        <f t="shared" si="22"/>
        <v>0.88238410596026495</v>
      </c>
      <c r="AG288" s="19">
        <f t="shared" si="23"/>
        <v>1</v>
      </c>
    </row>
    <row r="289" spans="1:33" x14ac:dyDescent="0.25">
      <c r="A289" s="12" t="s">
        <v>146</v>
      </c>
      <c r="B289" s="13">
        <v>97</v>
      </c>
      <c r="C289" s="13">
        <v>116</v>
      </c>
      <c r="D289" s="13">
        <v>186</v>
      </c>
      <c r="E289" s="14" t="s">
        <v>147</v>
      </c>
      <c r="F289" s="13">
        <v>84</v>
      </c>
      <c r="G289" s="14" t="s">
        <v>89</v>
      </c>
      <c r="H289" s="14" t="s">
        <v>89</v>
      </c>
      <c r="I289" s="13">
        <v>1</v>
      </c>
      <c r="J289" s="13">
        <v>3775</v>
      </c>
      <c r="K289" s="13">
        <v>0.03</v>
      </c>
      <c r="L289" s="13">
        <v>2</v>
      </c>
      <c r="M289" s="13">
        <v>0</v>
      </c>
      <c r="N289" s="14" t="s">
        <v>908</v>
      </c>
      <c r="O289" s="14" t="s">
        <v>1077</v>
      </c>
      <c r="P289" s="14" t="s">
        <v>1078</v>
      </c>
      <c r="Q289" s="14" t="s">
        <v>759</v>
      </c>
      <c r="R289" s="14" t="s">
        <v>175</v>
      </c>
      <c r="S289" s="13">
        <v>95</v>
      </c>
      <c r="T289" s="13">
        <v>0</v>
      </c>
      <c r="U289" s="13">
        <v>0</v>
      </c>
      <c r="V289" s="13">
        <v>0</v>
      </c>
      <c r="W289" s="13">
        <v>77</v>
      </c>
      <c r="X289" s="13">
        <v>253</v>
      </c>
      <c r="Y289" s="13">
        <v>330</v>
      </c>
      <c r="Z289" s="13">
        <v>0</v>
      </c>
      <c r="AA289" s="13">
        <v>0</v>
      </c>
      <c r="AB289" s="13">
        <v>71</v>
      </c>
      <c r="AC289" s="1" t="str">
        <f t="shared" si="20"/>
        <v>mobile</v>
      </c>
      <c r="AD289" s="1">
        <f>IF(I289=0,CONTROL!H$13,IF(I289&lt;=CONTROL!F$12,CONTROL!H$12,IF(I289&lt;=CONTROL!F$11,CONTROL!H$11,IF(I289&lt;=CONTROL!F$10,CONTROL!H$10,CONTROL!H$9))))</f>
        <v>3775</v>
      </c>
      <c r="AE289" s="1">
        <f t="shared" si="21"/>
        <v>330</v>
      </c>
      <c r="AF289" s="19">
        <f t="shared" si="22"/>
        <v>8.7417218543046363E-2</v>
      </c>
      <c r="AG289" s="19">
        <f t="shared" si="23"/>
        <v>8.7417218543046363E-2</v>
      </c>
    </row>
    <row r="290" spans="1:33" x14ac:dyDescent="0.25">
      <c r="A290" s="12" t="s">
        <v>159</v>
      </c>
      <c r="B290" s="16"/>
      <c r="C290" s="16"/>
      <c r="D290" s="16"/>
      <c r="E290" s="14" t="s">
        <v>159</v>
      </c>
      <c r="F290" s="16"/>
      <c r="G290" s="14" t="s">
        <v>90</v>
      </c>
      <c r="H290" s="14" t="s">
        <v>90</v>
      </c>
      <c r="I290" s="16"/>
      <c r="J290" s="13">
        <v>1716</v>
      </c>
      <c r="K290" s="16"/>
      <c r="L290" s="16"/>
      <c r="M290" s="16"/>
      <c r="N290" s="14" t="s">
        <v>159</v>
      </c>
      <c r="O290" s="14" t="s">
        <v>159</v>
      </c>
      <c r="P290" s="14" t="s">
        <v>159</v>
      </c>
      <c r="Q290" s="14" t="s">
        <v>159</v>
      </c>
      <c r="R290" s="14" t="s">
        <v>159</v>
      </c>
      <c r="S290" s="16"/>
      <c r="T290" s="16"/>
      <c r="U290" s="16"/>
      <c r="V290" s="16"/>
      <c r="W290" s="16"/>
      <c r="X290" s="16"/>
      <c r="Y290" s="16"/>
      <c r="Z290" s="16"/>
      <c r="AA290" s="16"/>
      <c r="AB290" s="13">
        <v>72</v>
      </c>
      <c r="AC290" s="1" t="str">
        <f t="shared" si="20"/>
        <v>no service</v>
      </c>
      <c r="AD290" s="1">
        <f>IF(I290=0,CONTROL!H$13,IF(I290&lt;=CONTROL!F$12,CONTROL!H$12,IF(I290&lt;=CONTROL!F$11,CONTROL!H$11,IF(I290&lt;=CONTROL!F$10,CONTROL!H$10,CONTROL!H$9))))</f>
        <v>1716</v>
      </c>
      <c r="AE290" s="1">
        <f t="shared" si="21"/>
        <v>0</v>
      </c>
      <c r="AF290" s="19">
        <f t="shared" si="22"/>
        <v>0</v>
      </c>
      <c r="AG290" s="19">
        <f t="shared" si="23"/>
        <v>0</v>
      </c>
    </row>
    <row r="291" spans="1:33" x14ac:dyDescent="0.25">
      <c r="A291" s="12" t="s">
        <v>161</v>
      </c>
      <c r="B291" s="13">
        <v>101</v>
      </c>
      <c r="C291" s="13">
        <v>-99</v>
      </c>
      <c r="D291" s="13">
        <v>99</v>
      </c>
      <c r="E291" s="14" t="s">
        <v>162</v>
      </c>
      <c r="F291" s="13">
        <v>86</v>
      </c>
      <c r="G291" s="14" t="s">
        <v>91</v>
      </c>
      <c r="H291" s="14" t="s">
        <v>91</v>
      </c>
      <c r="I291" s="13">
        <v>2</v>
      </c>
      <c r="J291" s="13">
        <v>4118</v>
      </c>
      <c r="K291" s="13">
        <v>1</v>
      </c>
      <c r="L291" s="16"/>
      <c r="M291" s="13">
        <v>1</v>
      </c>
      <c r="N291" s="14" t="s">
        <v>760</v>
      </c>
      <c r="O291" s="14" t="s">
        <v>761</v>
      </c>
      <c r="P291" s="14" t="s">
        <v>159</v>
      </c>
      <c r="Q291" s="14" t="s">
        <v>159</v>
      </c>
      <c r="R291" s="14" t="s">
        <v>159</v>
      </c>
      <c r="S291" s="13">
        <v>2715</v>
      </c>
      <c r="T291" s="13">
        <v>94</v>
      </c>
      <c r="U291" s="13">
        <v>478</v>
      </c>
      <c r="V291" s="13">
        <v>572</v>
      </c>
      <c r="W291" s="13">
        <v>496</v>
      </c>
      <c r="X291" s="13">
        <v>1647</v>
      </c>
      <c r="Y291" s="13">
        <v>2143</v>
      </c>
      <c r="Z291" s="16"/>
      <c r="AA291" s="13">
        <v>0</v>
      </c>
      <c r="AB291" s="13">
        <v>73</v>
      </c>
      <c r="AC291" s="1" t="str">
        <f t="shared" si="20"/>
        <v>hospital</v>
      </c>
      <c r="AD291" s="1">
        <f>IF(I291=0,CONTROL!H$13,IF(I291&lt;=CONTROL!F$12,CONTROL!H$12,IF(I291&lt;=CONTROL!F$11,CONTROL!H$11,IF(I291&lt;=CONTROL!F$10,CONTROL!H$10,CONTROL!H$9))))</f>
        <v>4118</v>
      </c>
      <c r="AE291" s="1">
        <f t="shared" si="21"/>
        <v>2715</v>
      </c>
      <c r="AF291" s="19">
        <f t="shared" si="22"/>
        <v>0.65930063137445361</v>
      </c>
      <c r="AG291" s="19">
        <f t="shared" si="23"/>
        <v>1</v>
      </c>
    </row>
    <row r="292" spans="1:33" x14ac:dyDescent="0.25">
      <c r="A292" s="12" t="s">
        <v>161</v>
      </c>
      <c r="B292" s="13">
        <v>82</v>
      </c>
      <c r="C292" s="13">
        <v>-99</v>
      </c>
      <c r="D292" s="13">
        <v>79</v>
      </c>
      <c r="E292" s="14" t="s">
        <v>162</v>
      </c>
      <c r="F292" s="13">
        <v>86</v>
      </c>
      <c r="G292" s="14" t="s">
        <v>91</v>
      </c>
      <c r="H292" s="14" t="s">
        <v>91</v>
      </c>
      <c r="I292" s="13">
        <v>2</v>
      </c>
      <c r="J292" s="13">
        <v>4118</v>
      </c>
      <c r="K292" s="13">
        <v>1</v>
      </c>
      <c r="L292" s="16"/>
      <c r="M292" s="13">
        <v>1</v>
      </c>
      <c r="N292" s="14" t="s">
        <v>762</v>
      </c>
      <c r="O292" s="14" t="s">
        <v>763</v>
      </c>
      <c r="P292" s="14" t="s">
        <v>159</v>
      </c>
      <c r="Q292" s="14" t="s">
        <v>159</v>
      </c>
      <c r="R292" s="14" t="s">
        <v>159</v>
      </c>
      <c r="S292" s="13">
        <v>2714</v>
      </c>
      <c r="T292" s="13">
        <v>83</v>
      </c>
      <c r="U292" s="13">
        <v>312</v>
      </c>
      <c r="V292" s="13">
        <v>395</v>
      </c>
      <c r="W292" s="13">
        <v>546</v>
      </c>
      <c r="X292" s="13">
        <v>1773</v>
      </c>
      <c r="Y292" s="13">
        <v>2319</v>
      </c>
      <c r="Z292" s="16"/>
      <c r="AA292" s="13">
        <v>0</v>
      </c>
      <c r="AB292" s="13">
        <v>73</v>
      </c>
      <c r="AC292" s="1" t="str">
        <f t="shared" si="20"/>
        <v>hospital</v>
      </c>
      <c r="AD292" s="1">
        <f>IF(I292=0,CONTROL!H$13,IF(I292&lt;=CONTROL!F$12,CONTROL!H$12,IF(I292&lt;=CONTROL!F$11,CONTROL!H$11,IF(I292&lt;=CONTROL!F$10,CONTROL!H$10,CONTROL!H$9))))</f>
        <v>4118</v>
      </c>
      <c r="AE292" s="1">
        <f t="shared" si="21"/>
        <v>2714</v>
      </c>
      <c r="AF292" s="19">
        <f t="shared" si="22"/>
        <v>0.65905779504613893</v>
      </c>
      <c r="AG292" s="19">
        <f t="shared" si="23"/>
        <v>1</v>
      </c>
    </row>
    <row r="293" spans="1:33" x14ac:dyDescent="0.25">
      <c r="A293" s="12" t="s">
        <v>159</v>
      </c>
      <c r="B293" s="16"/>
      <c r="C293" s="16"/>
      <c r="D293" s="16"/>
      <c r="E293" s="14" t="s">
        <v>159</v>
      </c>
      <c r="F293" s="16"/>
      <c r="G293" s="14" t="s">
        <v>92</v>
      </c>
      <c r="H293" s="14" t="s">
        <v>92</v>
      </c>
      <c r="I293" s="16"/>
      <c r="J293" s="13">
        <v>1716</v>
      </c>
      <c r="K293" s="16"/>
      <c r="L293" s="16"/>
      <c r="M293" s="16"/>
      <c r="N293" s="14" t="s">
        <v>159</v>
      </c>
      <c r="O293" s="14" t="s">
        <v>159</v>
      </c>
      <c r="P293" s="14" t="s">
        <v>159</v>
      </c>
      <c r="Q293" s="14" t="s">
        <v>159</v>
      </c>
      <c r="R293" s="14" t="s">
        <v>159</v>
      </c>
      <c r="S293" s="16"/>
      <c r="T293" s="16"/>
      <c r="U293" s="16"/>
      <c r="V293" s="16"/>
      <c r="W293" s="16"/>
      <c r="X293" s="16"/>
      <c r="Y293" s="16"/>
      <c r="Z293" s="16"/>
      <c r="AA293" s="16"/>
      <c r="AB293" s="13">
        <v>74</v>
      </c>
      <c r="AC293" s="1" t="str">
        <f t="shared" si="20"/>
        <v>no service</v>
      </c>
      <c r="AD293" s="1">
        <f>IF(I293=0,CONTROL!H$13,IF(I293&lt;=CONTROL!F$12,CONTROL!H$12,IF(I293&lt;=CONTROL!F$11,CONTROL!H$11,IF(I293&lt;=CONTROL!F$10,CONTROL!H$10,CONTROL!H$9))))</f>
        <v>1716</v>
      </c>
      <c r="AE293" s="1">
        <f t="shared" si="21"/>
        <v>0</v>
      </c>
      <c r="AF293" s="19">
        <f t="shared" si="22"/>
        <v>0</v>
      </c>
      <c r="AG293" s="19">
        <f t="shared" si="23"/>
        <v>0</v>
      </c>
    </row>
    <row r="294" spans="1:33" x14ac:dyDescent="0.25">
      <c r="A294" s="12" t="s">
        <v>161</v>
      </c>
      <c r="B294" s="13">
        <v>60</v>
      </c>
      <c r="C294" s="13">
        <v>-99</v>
      </c>
      <c r="D294" s="13">
        <v>57</v>
      </c>
      <c r="E294" s="14" t="s">
        <v>162</v>
      </c>
      <c r="F294" s="13">
        <v>88</v>
      </c>
      <c r="G294" s="14" t="s">
        <v>93</v>
      </c>
      <c r="H294" s="14" t="s">
        <v>93</v>
      </c>
      <c r="I294" s="13">
        <v>1</v>
      </c>
      <c r="J294" s="13">
        <v>3775</v>
      </c>
      <c r="K294" s="13">
        <v>1</v>
      </c>
      <c r="L294" s="16"/>
      <c r="M294" s="13">
        <v>1</v>
      </c>
      <c r="N294" s="14" t="s">
        <v>764</v>
      </c>
      <c r="O294" s="14" t="s">
        <v>765</v>
      </c>
      <c r="P294" s="14" t="s">
        <v>159</v>
      </c>
      <c r="Q294" s="14" t="s">
        <v>159</v>
      </c>
      <c r="R294" s="14" t="s">
        <v>159</v>
      </c>
      <c r="S294" s="13">
        <v>1444</v>
      </c>
      <c r="T294" s="13">
        <v>45</v>
      </c>
      <c r="U294" s="13">
        <v>96</v>
      </c>
      <c r="V294" s="13">
        <v>141</v>
      </c>
      <c r="W294" s="13">
        <v>361</v>
      </c>
      <c r="X294" s="13">
        <v>942</v>
      </c>
      <c r="Y294" s="13">
        <v>1303</v>
      </c>
      <c r="Z294" s="16"/>
      <c r="AA294" s="13">
        <v>0</v>
      </c>
      <c r="AB294" s="13">
        <v>75</v>
      </c>
      <c r="AC294" s="1" t="str">
        <f t="shared" si="20"/>
        <v>hospital</v>
      </c>
      <c r="AD294" s="1">
        <f>IF(I294=0,CONTROL!H$13,IF(I294&lt;=CONTROL!F$12,CONTROL!H$12,IF(I294&lt;=CONTROL!F$11,CONTROL!H$11,IF(I294&lt;=CONTROL!F$10,CONTROL!H$10,CONTROL!H$9))))</f>
        <v>3775</v>
      </c>
      <c r="AE294" s="1">
        <f t="shared" si="21"/>
        <v>1444</v>
      </c>
      <c r="AF294" s="19">
        <f t="shared" si="22"/>
        <v>0.38251655629139075</v>
      </c>
      <c r="AG294" s="19">
        <f t="shared" si="23"/>
        <v>1</v>
      </c>
    </row>
    <row r="295" spans="1:33" x14ac:dyDescent="0.25">
      <c r="A295" s="12" t="s">
        <v>146</v>
      </c>
      <c r="B295" s="13">
        <v>102</v>
      </c>
      <c r="C295" s="13">
        <v>121</v>
      </c>
      <c r="D295" s="13">
        <v>207</v>
      </c>
      <c r="E295" s="14" t="s">
        <v>147</v>
      </c>
      <c r="F295" s="13">
        <v>90</v>
      </c>
      <c r="G295" s="14" t="s">
        <v>95</v>
      </c>
      <c r="H295" s="14" t="s">
        <v>95</v>
      </c>
      <c r="I295" s="13">
        <v>3</v>
      </c>
      <c r="J295" s="13">
        <v>4462</v>
      </c>
      <c r="K295" s="13">
        <v>0.19</v>
      </c>
      <c r="L295" s="13">
        <v>2</v>
      </c>
      <c r="M295" s="13">
        <v>0</v>
      </c>
      <c r="N295" s="14" t="s">
        <v>900</v>
      </c>
      <c r="O295" s="14" t="s">
        <v>1079</v>
      </c>
      <c r="P295" s="14" t="s">
        <v>769</v>
      </c>
      <c r="Q295" s="14" t="s">
        <v>770</v>
      </c>
      <c r="R295" s="14" t="s">
        <v>155</v>
      </c>
      <c r="S295" s="13">
        <v>828</v>
      </c>
      <c r="T295" s="13">
        <v>0</v>
      </c>
      <c r="U295" s="13">
        <v>0</v>
      </c>
      <c r="V295" s="13">
        <v>0</v>
      </c>
      <c r="W295" s="13">
        <v>25</v>
      </c>
      <c r="X295" s="13">
        <v>803</v>
      </c>
      <c r="Y295" s="13">
        <v>828</v>
      </c>
      <c r="Z295" s="13">
        <v>0</v>
      </c>
      <c r="AA295" s="13">
        <v>0</v>
      </c>
      <c r="AB295" s="13">
        <v>76</v>
      </c>
      <c r="AC295" s="1" t="str">
        <f t="shared" si="20"/>
        <v>mobile</v>
      </c>
      <c r="AD295" s="1">
        <f>IF(I295=0,CONTROL!H$13,IF(I295&lt;=CONTROL!F$12,CONTROL!H$12,IF(I295&lt;=CONTROL!F$11,CONTROL!H$11,IF(I295&lt;=CONTROL!F$10,CONTROL!H$10,CONTROL!H$9))))</f>
        <v>4462</v>
      </c>
      <c r="AE295" s="1">
        <f t="shared" si="21"/>
        <v>828</v>
      </c>
      <c r="AF295" s="19">
        <f t="shared" si="22"/>
        <v>0.18556701030927836</v>
      </c>
      <c r="AG295" s="19">
        <f t="shared" si="23"/>
        <v>0.18556701030927836</v>
      </c>
    </row>
    <row r="296" spans="1:33" x14ac:dyDescent="0.25">
      <c r="A296" s="12" t="s">
        <v>146</v>
      </c>
      <c r="B296" s="13">
        <v>180</v>
      </c>
      <c r="C296" s="13">
        <v>218</v>
      </c>
      <c r="D296" s="13">
        <v>517</v>
      </c>
      <c r="E296" s="14" t="s">
        <v>147</v>
      </c>
      <c r="F296" s="13">
        <v>90</v>
      </c>
      <c r="G296" s="14" t="s">
        <v>95</v>
      </c>
      <c r="H296" s="14" t="s">
        <v>95</v>
      </c>
      <c r="I296" s="13">
        <v>3</v>
      </c>
      <c r="J296" s="13">
        <v>4462</v>
      </c>
      <c r="K296" s="13">
        <v>0.09</v>
      </c>
      <c r="L296" s="13">
        <v>2</v>
      </c>
      <c r="M296" s="13">
        <v>0</v>
      </c>
      <c r="N296" s="14" t="s">
        <v>1007</v>
      </c>
      <c r="O296" s="14" t="s">
        <v>1080</v>
      </c>
      <c r="P296" s="14" t="s">
        <v>1081</v>
      </c>
      <c r="Q296" s="14" t="s">
        <v>770</v>
      </c>
      <c r="R296" s="14" t="s">
        <v>1010</v>
      </c>
      <c r="S296" s="13">
        <v>382</v>
      </c>
      <c r="T296" s="13">
        <v>0</v>
      </c>
      <c r="U296" s="13">
        <v>0</v>
      </c>
      <c r="V296" s="13">
        <v>0</v>
      </c>
      <c r="W296" s="13">
        <v>80</v>
      </c>
      <c r="X296" s="13">
        <v>302</v>
      </c>
      <c r="Y296" s="13">
        <v>382</v>
      </c>
      <c r="Z296" s="13">
        <v>0</v>
      </c>
      <c r="AA296" s="13">
        <v>0</v>
      </c>
      <c r="AB296" s="13">
        <v>76</v>
      </c>
      <c r="AC296" s="1" t="str">
        <f t="shared" si="20"/>
        <v>mobile</v>
      </c>
      <c r="AD296" s="1">
        <f>IF(I296=0,CONTROL!H$13,IF(I296&lt;=CONTROL!F$12,CONTROL!H$12,IF(I296&lt;=CONTROL!F$11,CONTROL!H$11,IF(I296&lt;=CONTROL!F$10,CONTROL!H$10,CONTROL!H$9))))</f>
        <v>4462</v>
      </c>
      <c r="AE296" s="1">
        <f t="shared" si="21"/>
        <v>382</v>
      </c>
      <c r="AF296" s="19">
        <f t="shared" si="22"/>
        <v>8.5611833258628423E-2</v>
      </c>
      <c r="AG296" s="19">
        <f t="shared" si="23"/>
        <v>8.5611833258628423E-2</v>
      </c>
    </row>
    <row r="297" spans="1:33" x14ac:dyDescent="0.25">
      <c r="A297" s="12" t="s">
        <v>146</v>
      </c>
      <c r="B297" s="13">
        <v>181</v>
      </c>
      <c r="C297" s="13">
        <v>219</v>
      </c>
      <c r="D297" s="13">
        <v>521</v>
      </c>
      <c r="E297" s="14" t="s">
        <v>147</v>
      </c>
      <c r="F297" s="13">
        <v>90</v>
      </c>
      <c r="G297" s="14" t="s">
        <v>95</v>
      </c>
      <c r="H297" s="14" t="s">
        <v>95</v>
      </c>
      <c r="I297" s="13">
        <v>3</v>
      </c>
      <c r="J297" s="13">
        <v>4462</v>
      </c>
      <c r="K297" s="13">
        <v>0.19</v>
      </c>
      <c r="L297" s="13">
        <v>2</v>
      </c>
      <c r="M297" s="13">
        <v>0</v>
      </c>
      <c r="N297" s="14" t="s">
        <v>1012</v>
      </c>
      <c r="O297" s="14" t="s">
        <v>1080</v>
      </c>
      <c r="P297" s="14" t="s">
        <v>1082</v>
      </c>
      <c r="Q297" s="14" t="s">
        <v>770</v>
      </c>
      <c r="R297" s="14" t="s">
        <v>1013</v>
      </c>
      <c r="S297" s="13">
        <v>843</v>
      </c>
      <c r="T297" s="13">
        <v>0</v>
      </c>
      <c r="U297" s="13">
        <v>0</v>
      </c>
      <c r="V297" s="13">
        <v>0</v>
      </c>
      <c r="W297" s="13">
        <v>250</v>
      </c>
      <c r="X297" s="13">
        <v>593</v>
      </c>
      <c r="Y297" s="13">
        <v>843</v>
      </c>
      <c r="Z297" s="13">
        <v>0</v>
      </c>
      <c r="AA297" s="13">
        <v>0</v>
      </c>
      <c r="AB297" s="13">
        <v>76</v>
      </c>
      <c r="AC297" s="1" t="str">
        <f t="shared" si="20"/>
        <v>mobile</v>
      </c>
      <c r="AD297" s="1">
        <f>IF(I297=0,CONTROL!H$13,IF(I297&lt;=CONTROL!F$12,CONTROL!H$12,IF(I297&lt;=CONTROL!F$11,CONTROL!H$11,IF(I297&lt;=CONTROL!F$10,CONTROL!H$10,CONTROL!H$9))))</f>
        <v>4462</v>
      </c>
      <c r="AE297" s="1">
        <f t="shared" si="21"/>
        <v>843</v>
      </c>
      <c r="AF297" s="19">
        <f t="shared" si="22"/>
        <v>0.18892873151053338</v>
      </c>
      <c r="AG297" s="19">
        <f t="shared" si="23"/>
        <v>0.18892873151053338</v>
      </c>
    </row>
    <row r="298" spans="1:33" x14ac:dyDescent="0.25">
      <c r="A298" s="12" t="s">
        <v>161</v>
      </c>
      <c r="B298" s="13">
        <v>71</v>
      </c>
      <c r="C298" s="13">
        <v>-99</v>
      </c>
      <c r="D298" s="13">
        <v>68</v>
      </c>
      <c r="E298" s="14" t="s">
        <v>162</v>
      </c>
      <c r="F298" s="13">
        <v>90</v>
      </c>
      <c r="G298" s="14" t="s">
        <v>95</v>
      </c>
      <c r="H298" s="14" t="s">
        <v>95</v>
      </c>
      <c r="I298" s="13">
        <v>3</v>
      </c>
      <c r="J298" s="13">
        <v>4462</v>
      </c>
      <c r="K298" s="13">
        <v>2</v>
      </c>
      <c r="L298" s="16"/>
      <c r="M298" s="13">
        <v>2</v>
      </c>
      <c r="N298" s="14" t="s">
        <v>766</v>
      </c>
      <c r="O298" s="14" t="s">
        <v>767</v>
      </c>
      <c r="P298" s="14" t="s">
        <v>159</v>
      </c>
      <c r="Q298" s="14" t="s">
        <v>159</v>
      </c>
      <c r="R298" s="14" t="s">
        <v>159</v>
      </c>
      <c r="S298" s="13">
        <v>5517</v>
      </c>
      <c r="T298" s="13">
        <v>593</v>
      </c>
      <c r="U298" s="13">
        <v>1346</v>
      </c>
      <c r="V298" s="13">
        <v>1939</v>
      </c>
      <c r="W298" s="13">
        <v>1411</v>
      </c>
      <c r="X298" s="13">
        <v>2167</v>
      </c>
      <c r="Y298" s="13">
        <v>3578</v>
      </c>
      <c r="Z298" s="16"/>
      <c r="AA298" s="13">
        <v>0</v>
      </c>
      <c r="AB298" s="13">
        <v>76</v>
      </c>
      <c r="AC298" s="1" t="str">
        <f t="shared" si="20"/>
        <v>hospital</v>
      </c>
      <c r="AD298" s="1">
        <f>IF(I298=0,CONTROL!H$13,IF(I298&lt;=CONTROL!F$12,CONTROL!H$12,IF(I298&lt;=CONTROL!F$11,CONTROL!H$11,IF(I298&lt;=CONTROL!F$10,CONTROL!H$10,CONTROL!H$9))))</f>
        <v>4462</v>
      </c>
      <c r="AE298" s="1">
        <f t="shared" si="21"/>
        <v>5517</v>
      </c>
      <c r="AF298" s="19">
        <f t="shared" si="22"/>
        <v>1</v>
      </c>
      <c r="AG298" s="19">
        <f t="shared" si="23"/>
        <v>2</v>
      </c>
    </row>
    <row r="299" spans="1:33" x14ac:dyDescent="0.25">
      <c r="A299" s="12" t="s">
        <v>146</v>
      </c>
      <c r="B299" s="13">
        <v>106</v>
      </c>
      <c r="C299" s="13">
        <v>125</v>
      </c>
      <c r="D299" s="13">
        <v>218</v>
      </c>
      <c r="E299" s="14" t="s">
        <v>147</v>
      </c>
      <c r="F299" s="13">
        <v>90</v>
      </c>
      <c r="G299" s="14" t="s">
        <v>95</v>
      </c>
      <c r="H299" s="14" t="s">
        <v>95</v>
      </c>
      <c r="I299" s="13">
        <v>3</v>
      </c>
      <c r="J299" s="13">
        <v>4462</v>
      </c>
      <c r="K299" s="13">
        <v>0.13</v>
      </c>
      <c r="L299" s="13">
        <v>2</v>
      </c>
      <c r="M299" s="13">
        <v>0</v>
      </c>
      <c r="N299" s="14" t="s">
        <v>900</v>
      </c>
      <c r="O299" s="14" t="s">
        <v>1079</v>
      </c>
      <c r="P299" s="14" t="s">
        <v>769</v>
      </c>
      <c r="Q299" s="14" t="s">
        <v>770</v>
      </c>
      <c r="R299" s="14" t="s">
        <v>155</v>
      </c>
      <c r="S299" s="13">
        <v>570</v>
      </c>
      <c r="T299" s="13">
        <v>0</v>
      </c>
      <c r="U299" s="13">
        <v>0</v>
      </c>
      <c r="V299" s="13">
        <v>0</v>
      </c>
      <c r="W299" s="13">
        <v>42</v>
      </c>
      <c r="X299" s="13">
        <v>528</v>
      </c>
      <c r="Y299" s="13">
        <v>570</v>
      </c>
      <c r="Z299" s="13">
        <v>0</v>
      </c>
      <c r="AA299" s="13">
        <v>0</v>
      </c>
      <c r="AB299" s="13">
        <v>76</v>
      </c>
      <c r="AC299" s="1" t="str">
        <f t="shared" si="20"/>
        <v>mobile</v>
      </c>
      <c r="AD299" s="1">
        <f>IF(I299=0,CONTROL!H$13,IF(I299&lt;=CONTROL!F$12,CONTROL!H$12,IF(I299&lt;=CONTROL!F$11,CONTROL!H$11,IF(I299&lt;=CONTROL!F$10,CONTROL!H$10,CONTROL!H$9))))</f>
        <v>4462</v>
      </c>
      <c r="AE299" s="1">
        <f t="shared" si="21"/>
        <v>570</v>
      </c>
      <c r="AF299" s="19">
        <f t="shared" si="22"/>
        <v>0.12774540564769163</v>
      </c>
      <c r="AG299" s="19">
        <f t="shared" si="23"/>
        <v>0.12774540564769163</v>
      </c>
    </row>
    <row r="300" spans="1:33" x14ac:dyDescent="0.25">
      <c r="A300" s="12" t="s">
        <v>146</v>
      </c>
      <c r="B300" s="13">
        <v>57</v>
      </c>
      <c r="C300" s="13">
        <v>75</v>
      </c>
      <c r="D300" s="13">
        <v>111</v>
      </c>
      <c r="E300" s="14" t="s">
        <v>147</v>
      </c>
      <c r="F300" s="13">
        <v>90</v>
      </c>
      <c r="G300" s="14" t="s">
        <v>95</v>
      </c>
      <c r="H300" s="14" t="s">
        <v>95</v>
      </c>
      <c r="I300" s="13">
        <v>3</v>
      </c>
      <c r="J300" s="13">
        <v>4462</v>
      </c>
      <c r="K300" s="13">
        <v>1</v>
      </c>
      <c r="L300" s="13">
        <v>1</v>
      </c>
      <c r="M300" s="13">
        <v>1</v>
      </c>
      <c r="N300" s="14" t="s">
        <v>773</v>
      </c>
      <c r="O300" s="14" t="s">
        <v>1083</v>
      </c>
      <c r="P300" s="14" t="s">
        <v>1084</v>
      </c>
      <c r="Q300" s="14" t="s">
        <v>776</v>
      </c>
      <c r="R300" s="14" t="s">
        <v>256</v>
      </c>
      <c r="S300" s="13">
        <v>1364</v>
      </c>
      <c r="T300" s="13">
        <v>0</v>
      </c>
      <c r="U300" s="13">
        <v>0</v>
      </c>
      <c r="V300" s="13">
        <v>0</v>
      </c>
      <c r="W300" s="13">
        <v>241</v>
      </c>
      <c r="X300" s="13">
        <v>1123</v>
      </c>
      <c r="Y300" s="13">
        <v>1364</v>
      </c>
      <c r="Z300" s="13">
        <v>0</v>
      </c>
      <c r="AA300" s="13">
        <v>0</v>
      </c>
      <c r="AB300" s="13">
        <v>76</v>
      </c>
      <c r="AC300" s="1" t="str">
        <f t="shared" si="20"/>
        <v>freestand</v>
      </c>
      <c r="AD300" s="1">
        <f>IF(I300=0,CONTROL!H$13,IF(I300&lt;=CONTROL!F$12,CONTROL!H$12,IF(I300&lt;=CONTROL!F$11,CONTROL!H$11,IF(I300&lt;=CONTROL!F$10,CONTROL!H$10,CONTROL!H$9))))</f>
        <v>4462</v>
      </c>
      <c r="AE300" s="1">
        <f t="shared" si="21"/>
        <v>1364</v>
      </c>
      <c r="AF300" s="19">
        <f t="shared" si="22"/>
        <v>0.30569251456745855</v>
      </c>
      <c r="AG300" s="19">
        <f t="shared" si="23"/>
        <v>1</v>
      </c>
    </row>
    <row r="301" spans="1:33" x14ac:dyDescent="0.25">
      <c r="A301" s="12" t="s">
        <v>146</v>
      </c>
      <c r="B301" s="13">
        <v>132</v>
      </c>
      <c r="C301" s="13">
        <v>158</v>
      </c>
      <c r="D301" s="13">
        <v>373</v>
      </c>
      <c r="E301" s="14" t="s">
        <v>147</v>
      </c>
      <c r="F301" s="13">
        <v>153</v>
      </c>
      <c r="G301" s="14" t="s">
        <v>777</v>
      </c>
      <c r="H301" s="14" t="s">
        <v>96</v>
      </c>
      <c r="I301" s="13">
        <v>2</v>
      </c>
      <c r="J301" s="13">
        <v>4118</v>
      </c>
      <c r="K301" s="13">
        <v>0.04</v>
      </c>
      <c r="L301" s="13">
        <v>2</v>
      </c>
      <c r="M301" s="13">
        <v>0</v>
      </c>
      <c r="N301" s="14" t="s">
        <v>951</v>
      </c>
      <c r="O301" s="14" t="s">
        <v>50</v>
      </c>
      <c r="P301" s="14" t="s">
        <v>778</v>
      </c>
      <c r="Q301" s="14" t="s">
        <v>50</v>
      </c>
      <c r="R301" s="14" t="s">
        <v>361</v>
      </c>
      <c r="S301" s="13">
        <v>156</v>
      </c>
      <c r="T301" s="13">
        <v>0</v>
      </c>
      <c r="U301" s="13">
        <v>0</v>
      </c>
      <c r="V301" s="13">
        <v>0</v>
      </c>
      <c r="W301" s="13">
        <v>0</v>
      </c>
      <c r="X301" s="13">
        <v>156</v>
      </c>
      <c r="Y301" s="13">
        <v>156</v>
      </c>
      <c r="Z301" s="13">
        <v>0</v>
      </c>
      <c r="AA301" s="13">
        <v>0</v>
      </c>
      <c r="AB301" s="13">
        <v>77</v>
      </c>
      <c r="AC301" s="1" t="str">
        <f t="shared" si="20"/>
        <v>mobile</v>
      </c>
      <c r="AD301" s="1">
        <f>IF(I301=0,CONTROL!H$13,IF(I301&lt;=CONTROL!F$12,CONTROL!H$12,IF(I301&lt;=CONTROL!F$11,CONTROL!H$11,IF(I301&lt;=CONTROL!F$10,CONTROL!H$10,CONTROL!H$9))))</f>
        <v>4118</v>
      </c>
      <c r="AE301" s="1">
        <f t="shared" si="21"/>
        <v>156</v>
      </c>
      <c r="AF301" s="19">
        <f t="shared" si="22"/>
        <v>3.7882467217095678E-2</v>
      </c>
      <c r="AG301" s="19">
        <f t="shared" si="23"/>
        <v>3.7882467217095678E-2</v>
      </c>
    </row>
    <row r="302" spans="1:33" x14ac:dyDescent="0.25">
      <c r="A302" s="12" t="s">
        <v>161</v>
      </c>
      <c r="B302" s="13">
        <v>93</v>
      </c>
      <c r="C302" s="13">
        <v>-99</v>
      </c>
      <c r="D302" s="13">
        <v>91</v>
      </c>
      <c r="E302" s="14" t="s">
        <v>162</v>
      </c>
      <c r="F302" s="13">
        <v>153</v>
      </c>
      <c r="G302" s="14" t="s">
        <v>777</v>
      </c>
      <c r="H302" s="14" t="s">
        <v>96</v>
      </c>
      <c r="I302" s="13">
        <v>2</v>
      </c>
      <c r="J302" s="13">
        <v>4118</v>
      </c>
      <c r="K302" s="13">
        <v>2</v>
      </c>
      <c r="L302" s="16"/>
      <c r="M302" s="13">
        <v>2</v>
      </c>
      <c r="N302" s="14" t="s">
        <v>779</v>
      </c>
      <c r="O302" s="14" t="s">
        <v>780</v>
      </c>
      <c r="P302" s="14" t="s">
        <v>159</v>
      </c>
      <c r="Q302" s="14" t="s">
        <v>159</v>
      </c>
      <c r="R302" s="14" t="s">
        <v>159</v>
      </c>
      <c r="S302" s="13">
        <v>1784</v>
      </c>
      <c r="T302" s="13">
        <v>200</v>
      </c>
      <c r="U302" s="13">
        <v>447</v>
      </c>
      <c r="V302" s="13">
        <v>647</v>
      </c>
      <c r="W302" s="13">
        <v>461</v>
      </c>
      <c r="X302" s="13">
        <v>676</v>
      </c>
      <c r="Y302" s="13">
        <v>1137</v>
      </c>
      <c r="Z302" s="16"/>
      <c r="AA302" s="13">
        <v>0</v>
      </c>
      <c r="AB302" s="13">
        <v>77</v>
      </c>
      <c r="AC302" s="1" t="str">
        <f t="shared" si="20"/>
        <v>hospital</v>
      </c>
      <c r="AD302" s="1">
        <f>IF(I302=0,CONTROL!H$13,IF(I302&lt;=CONTROL!F$12,CONTROL!H$12,IF(I302&lt;=CONTROL!F$11,CONTROL!H$11,IF(I302&lt;=CONTROL!F$10,CONTROL!H$10,CONTROL!H$9))))</f>
        <v>4118</v>
      </c>
      <c r="AE302" s="1">
        <f t="shared" si="21"/>
        <v>1784</v>
      </c>
      <c r="AF302" s="19">
        <f t="shared" si="22"/>
        <v>0.43322000971345315</v>
      </c>
      <c r="AG302" s="19">
        <f t="shared" si="23"/>
        <v>2</v>
      </c>
    </row>
    <row r="303" spans="1:33" x14ac:dyDescent="0.25">
      <c r="A303" s="12" t="s">
        <v>146</v>
      </c>
      <c r="B303" s="13">
        <v>36</v>
      </c>
      <c r="C303" s="13">
        <v>52</v>
      </c>
      <c r="D303" s="13">
        <v>89</v>
      </c>
      <c r="E303" s="14" t="s">
        <v>147</v>
      </c>
      <c r="F303" s="13">
        <v>92</v>
      </c>
      <c r="G303" s="14" t="s">
        <v>97</v>
      </c>
      <c r="H303" s="14" t="s">
        <v>97</v>
      </c>
      <c r="I303" s="13">
        <v>22</v>
      </c>
      <c r="J303" s="13">
        <v>4805</v>
      </c>
      <c r="K303" s="13">
        <v>1</v>
      </c>
      <c r="L303" s="13">
        <v>1</v>
      </c>
      <c r="M303" s="13">
        <v>1</v>
      </c>
      <c r="N303" s="14" t="s">
        <v>900</v>
      </c>
      <c r="O303" s="14" t="s">
        <v>683</v>
      </c>
      <c r="P303" s="14" t="s">
        <v>839</v>
      </c>
      <c r="Q303" s="14" t="s">
        <v>787</v>
      </c>
      <c r="R303" s="14" t="s">
        <v>155</v>
      </c>
      <c r="S303" s="13">
        <v>3272</v>
      </c>
      <c r="T303" s="13">
        <v>0</v>
      </c>
      <c r="U303" s="13">
        <v>0</v>
      </c>
      <c r="V303" s="13">
        <v>0</v>
      </c>
      <c r="W303" s="13">
        <v>1449</v>
      </c>
      <c r="X303" s="13">
        <v>1823</v>
      </c>
      <c r="Y303" s="13">
        <v>3272</v>
      </c>
      <c r="Z303" s="13">
        <v>0</v>
      </c>
      <c r="AA303" s="13">
        <v>0</v>
      </c>
      <c r="AB303" s="13">
        <v>78</v>
      </c>
      <c r="AC303" s="1" t="str">
        <f t="shared" si="20"/>
        <v>freestand</v>
      </c>
      <c r="AD303" s="1">
        <f>IF(I303=0,CONTROL!H$13,IF(I303&lt;=CONTROL!F$12,CONTROL!H$12,IF(I303&lt;=CONTROL!F$11,CONTROL!H$11,IF(I303&lt;=CONTROL!F$10,CONTROL!H$10,CONTROL!H$9))))</f>
        <v>4805</v>
      </c>
      <c r="AE303" s="1">
        <f t="shared" si="21"/>
        <v>3272</v>
      </c>
      <c r="AF303" s="19">
        <f t="shared" si="22"/>
        <v>0.68095733610822062</v>
      </c>
      <c r="AG303" s="19">
        <f t="shared" si="23"/>
        <v>1</v>
      </c>
    </row>
    <row r="304" spans="1:33" x14ac:dyDescent="0.25">
      <c r="A304" s="12" t="s">
        <v>161</v>
      </c>
      <c r="B304" s="13">
        <v>118</v>
      </c>
      <c r="C304" s="13">
        <v>-99</v>
      </c>
      <c r="D304" s="13">
        <v>132</v>
      </c>
      <c r="E304" s="14" t="s">
        <v>165</v>
      </c>
      <c r="F304" s="13">
        <v>92</v>
      </c>
      <c r="G304" s="14" t="s">
        <v>97</v>
      </c>
      <c r="H304" s="14" t="s">
        <v>97</v>
      </c>
      <c r="I304" s="13">
        <v>22</v>
      </c>
      <c r="J304" s="13">
        <v>4805</v>
      </c>
      <c r="K304" s="13">
        <v>0.06</v>
      </c>
      <c r="L304" s="13">
        <v>2</v>
      </c>
      <c r="M304" s="13">
        <v>0</v>
      </c>
      <c r="N304" s="14" t="s">
        <v>159</v>
      </c>
      <c r="O304" s="14" t="s">
        <v>878</v>
      </c>
      <c r="P304" s="14" t="s">
        <v>159</v>
      </c>
      <c r="Q304" s="14" t="s">
        <v>159</v>
      </c>
      <c r="R304" s="14" t="s">
        <v>159</v>
      </c>
      <c r="S304" s="13">
        <v>270</v>
      </c>
      <c r="T304" s="13">
        <v>0</v>
      </c>
      <c r="U304" s="13">
        <v>0</v>
      </c>
      <c r="V304" s="13">
        <v>0</v>
      </c>
      <c r="W304" s="13">
        <v>107</v>
      </c>
      <c r="X304" s="13">
        <v>163</v>
      </c>
      <c r="Y304" s="13">
        <v>270</v>
      </c>
      <c r="Z304" s="13">
        <v>0</v>
      </c>
      <c r="AA304" s="13">
        <v>0</v>
      </c>
      <c r="AB304" s="13">
        <v>78</v>
      </c>
      <c r="AC304" s="1" t="str">
        <f t="shared" si="20"/>
        <v>mobile</v>
      </c>
      <c r="AD304" s="1">
        <f>IF(I304=0,CONTROL!H$13,IF(I304&lt;=CONTROL!F$12,CONTROL!H$12,IF(I304&lt;=CONTROL!F$11,CONTROL!H$11,IF(I304&lt;=CONTROL!F$10,CONTROL!H$10,CONTROL!H$9))))</f>
        <v>4805</v>
      </c>
      <c r="AE304" s="1">
        <f t="shared" si="21"/>
        <v>270</v>
      </c>
      <c r="AF304" s="19">
        <f t="shared" si="22"/>
        <v>5.6191467221644122E-2</v>
      </c>
      <c r="AG304" s="19">
        <f t="shared" si="23"/>
        <v>5.6191467221644122E-2</v>
      </c>
    </row>
    <row r="305" spans="1:33" x14ac:dyDescent="0.25">
      <c r="A305" s="12" t="s">
        <v>146</v>
      </c>
      <c r="B305" s="13">
        <v>39</v>
      </c>
      <c r="C305" s="13">
        <v>55</v>
      </c>
      <c r="D305" s="13">
        <v>92</v>
      </c>
      <c r="E305" s="14" t="s">
        <v>147</v>
      </c>
      <c r="F305" s="13">
        <v>92</v>
      </c>
      <c r="G305" s="14" t="s">
        <v>97</v>
      </c>
      <c r="H305" s="14" t="s">
        <v>97</v>
      </c>
      <c r="I305" s="13">
        <v>22</v>
      </c>
      <c r="J305" s="13">
        <v>4805</v>
      </c>
      <c r="K305" s="13">
        <v>1</v>
      </c>
      <c r="L305" s="13">
        <v>1</v>
      </c>
      <c r="M305" s="13">
        <v>1</v>
      </c>
      <c r="N305" s="14" t="s">
        <v>900</v>
      </c>
      <c r="O305" s="14" t="s">
        <v>1085</v>
      </c>
      <c r="P305" s="14" t="s">
        <v>866</v>
      </c>
      <c r="Q305" s="14" t="s">
        <v>791</v>
      </c>
      <c r="R305" s="14" t="s">
        <v>155</v>
      </c>
      <c r="S305" s="13">
        <v>5199</v>
      </c>
      <c r="T305" s="13">
        <v>0</v>
      </c>
      <c r="U305" s="13">
        <v>0</v>
      </c>
      <c r="V305" s="13">
        <v>0</v>
      </c>
      <c r="W305" s="13">
        <v>1881</v>
      </c>
      <c r="X305" s="13">
        <v>3318</v>
      </c>
      <c r="Y305" s="13">
        <v>5199</v>
      </c>
      <c r="Z305" s="13">
        <v>0</v>
      </c>
      <c r="AA305" s="13">
        <v>0</v>
      </c>
      <c r="AB305" s="13">
        <v>78</v>
      </c>
      <c r="AC305" s="1" t="str">
        <f t="shared" si="20"/>
        <v>freestand</v>
      </c>
      <c r="AD305" s="1">
        <f>IF(I305=0,CONTROL!H$13,IF(I305&lt;=CONTROL!F$12,CONTROL!H$12,IF(I305&lt;=CONTROL!F$11,CONTROL!H$11,IF(I305&lt;=CONTROL!F$10,CONTROL!H$10,CONTROL!H$9))))</f>
        <v>4805</v>
      </c>
      <c r="AE305" s="1">
        <f t="shared" si="21"/>
        <v>5199</v>
      </c>
      <c r="AF305" s="19">
        <f t="shared" si="22"/>
        <v>1</v>
      </c>
      <c r="AG305" s="19">
        <f t="shared" si="23"/>
        <v>1</v>
      </c>
    </row>
    <row r="306" spans="1:33" x14ac:dyDescent="0.25">
      <c r="A306" s="12" t="s">
        <v>161</v>
      </c>
      <c r="B306" s="13">
        <v>116</v>
      </c>
      <c r="C306" s="13">
        <v>-99</v>
      </c>
      <c r="D306" s="13">
        <v>158</v>
      </c>
      <c r="E306" s="14" t="s">
        <v>165</v>
      </c>
      <c r="F306" s="13">
        <v>92</v>
      </c>
      <c r="G306" s="14" t="s">
        <v>97</v>
      </c>
      <c r="H306" s="14" t="s">
        <v>97</v>
      </c>
      <c r="I306" s="13">
        <v>22</v>
      </c>
      <c r="J306" s="13">
        <v>4805</v>
      </c>
      <c r="K306" s="13">
        <v>0.05</v>
      </c>
      <c r="L306" s="13">
        <v>2</v>
      </c>
      <c r="M306" s="13">
        <v>0</v>
      </c>
      <c r="N306" s="14" t="s">
        <v>159</v>
      </c>
      <c r="O306" s="14" t="s">
        <v>1086</v>
      </c>
      <c r="P306" s="14" t="s">
        <v>159</v>
      </c>
      <c r="Q306" s="14" t="s">
        <v>159</v>
      </c>
      <c r="R306" s="14" t="s">
        <v>159</v>
      </c>
      <c r="S306" s="13">
        <v>236</v>
      </c>
      <c r="T306" s="13">
        <v>0</v>
      </c>
      <c r="U306" s="13">
        <v>0</v>
      </c>
      <c r="V306" s="13">
        <v>0</v>
      </c>
      <c r="W306" s="13">
        <v>95</v>
      </c>
      <c r="X306" s="13">
        <v>141</v>
      </c>
      <c r="Y306" s="13">
        <v>236</v>
      </c>
      <c r="Z306" s="13">
        <v>0</v>
      </c>
      <c r="AA306" s="13">
        <v>0</v>
      </c>
      <c r="AB306" s="13">
        <v>78</v>
      </c>
      <c r="AC306" s="1" t="str">
        <f t="shared" si="20"/>
        <v>mobile</v>
      </c>
      <c r="AD306" s="1">
        <f>IF(I306=0,CONTROL!H$13,IF(I306&lt;=CONTROL!F$12,CONTROL!H$12,IF(I306&lt;=CONTROL!F$11,CONTROL!H$11,IF(I306&lt;=CONTROL!F$10,CONTROL!H$10,CONTROL!H$9))))</f>
        <v>4805</v>
      </c>
      <c r="AE306" s="1">
        <f t="shared" si="21"/>
        <v>236</v>
      </c>
      <c r="AF306" s="19">
        <f t="shared" si="22"/>
        <v>4.9115504682622269E-2</v>
      </c>
      <c r="AG306" s="19">
        <f t="shared" si="23"/>
        <v>4.9115504682622269E-2</v>
      </c>
    </row>
    <row r="307" spans="1:33" x14ac:dyDescent="0.25">
      <c r="A307" s="12" t="s">
        <v>146</v>
      </c>
      <c r="B307" s="13">
        <v>68</v>
      </c>
      <c r="C307" s="13">
        <v>86</v>
      </c>
      <c r="D307" s="13">
        <v>122</v>
      </c>
      <c r="E307" s="14" t="s">
        <v>147</v>
      </c>
      <c r="F307" s="13">
        <v>92</v>
      </c>
      <c r="G307" s="14" t="s">
        <v>97</v>
      </c>
      <c r="H307" s="14" t="s">
        <v>97</v>
      </c>
      <c r="I307" s="13">
        <v>22</v>
      </c>
      <c r="J307" s="13">
        <v>4805</v>
      </c>
      <c r="K307" s="13">
        <v>1</v>
      </c>
      <c r="L307" s="13">
        <v>1</v>
      </c>
      <c r="M307" s="13">
        <v>1</v>
      </c>
      <c r="N307" s="14" t="s">
        <v>1087</v>
      </c>
      <c r="O307" s="14" t="s">
        <v>822</v>
      </c>
      <c r="P307" s="14" t="s">
        <v>823</v>
      </c>
      <c r="Q307" s="14" t="s">
        <v>791</v>
      </c>
      <c r="R307" s="14" t="s">
        <v>822</v>
      </c>
      <c r="S307" s="13">
        <v>2203</v>
      </c>
      <c r="T307" s="13">
        <v>0</v>
      </c>
      <c r="U307" s="13">
        <v>0</v>
      </c>
      <c r="V307" s="13">
        <v>0</v>
      </c>
      <c r="W307" s="13">
        <v>0</v>
      </c>
      <c r="X307" s="13">
        <v>2203</v>
      </c>
      <c r="Y307" s="13">
        <v>2203</v>
      </c>
      <c r="Z307" s="13">
        <v>0</v>
      </c>
      <c r="AA307" s="13">
        <v>0</v>
      </c>
      <c r="AB307" s="13">
        <v>78</v>
      </c>
      <c r="AC307" s="1" t="str">
        <f t="shared" si="20"/>
        <v>freestand</v>
      </c>
      <c r="AD307" s="1">
        <f>IF(I307=0,CONTROL!H$13,IF(I307&lt;=CONTROL!F$12,CONTROL!H$12,IF(I307&lt;=CONTROL!F$11,CONTROL!H$11,IF(I307&lt;=CONTROL!F$10,CONTROL!H$10,CONTROL!H$9))))</f>
        <v>4805</v>
      </c>
      <c r="AE307" s="1">
        <f t="shared" si="21"/>
        <v>2203</v>
      </c>
      <c r="AF307" s="19">
        <f t="shared" si="22"/>
        <v>0.45848074921956294</v>
      </c>
      <c r="AG307" s="19">
        <f t="shared" si="23"/>
        <v>1</v>
      </c>
    </row>
    <row r="308" spans="1:33" x14ac:dyDescent="0.25">
      <c r="A308" s="12" t="s">
        <v>146</v>
      </c>
      <c r="B308" s="13">
        <v>72</v>
      </c>
      <c r="C308" s="13">
        <v>89</v>
      </c>
      <c r="D308" s="13">
        <v>127</v>
      </c>
      <c r="E308" s="14" t="s">
        <v>147</v>
      </c>
      <c r="F308" s="13">
        <v>92</v>
      </c>
      <c r="G308" s="14" t="s">
        <v>97</v>
      </c>
      <c r="H308" s="14" t="s">
        <v>97</v>
      </c>
      <c r="I308" s="13">
        <v>22</v>
      </c>
      <c r="J308" s="13">
        <v>4805</v>
      </c>
      <c r="K308" s="13">
        <v>0.1</v>
      </c>
      <c r="L308" s="13">
        <v>2</v>
      </c>
      <c r="M308" s="13">
        <v>0</v>
      </c>
      <c r="N308" s="14" t="s">
        <v>1088</v>
      </c>
      <c r="O308" s="14" t="s">
        <v>853</v>
      </c>
      <c r="P308" s="14" t="s">
        <v>854</v>
      </c>
      <c r="Q308" s="14" t="s">
        <v>783</v>
      </c>
      <c r="R308" s="14" t="s">
        <v>683</v>
      </c>
      <c r="S308" s="13">
        <v>488</v>
      </c>
      <c r="T308" s="13">
        <v>0</v>
      </c>
      <c r="U308" s="13">
        <v>0</v>
      </c>
      <c r="V308" s="13">
        <v>0</v>
      </c>
      <c r="W308" s="13">
        <v>185</v>
      </c>
      <c r="X308" s="13">
        <v>303</v>
      </c>
      <c r="Y308" s="13">
        <v>488</v>
      </c>
      <c r="Z308" s="13">
        <v>0</v>
      </c>
      <c r="AA308" s="13">
        <v>0</v>
      </c>
      <c r="AB308" s="13">
        <v>78</v>
      </c>
      <c r="AC308" s="1" t="str">
        <f t="shared" si="20"/>
        <v>mobile</v>
      </c>
      <c r="AD308" s="1">
        <f>IF(I308=0,CONTROL!H$13,IF(I308&lt;=CONTROL!F$12,CONTROL!H$12,IF(I308&lt;=CONTROL!F$11,CONTROL!H$11,IF(I308&lt;=CONTROL!F$10,CONTROL!H$10,CONTROL!H$9))))</f>
        <v>4805</v>
      </c>
      <c r="AE308" s="1">
        <f t="shared" si="21"/>
        <v>488</v>
      </c>
      <c r="AF308" s="19">
        <f t="shared" si="22"/>
        <v>0.10156087408949012</v>
      </c>
      <c r="AG308" s="19">
        <f t="shared" si="23"/>
        <v>0.10156087408949012</v>
      </c>
    </row>
    <row r="309" spans="1:33" x14ac:dyDescent="0.25">
      <c r="A309" s="12" t="s">
        <v>146</v>
      </c>
      <c r="B309" s="13">
        <v>170</v>
      </c>
      <c r="C309" s="13">
        <v>207</v>
      </c>
      <c r="D309" s="13">
        <v>490</v>
      </c>
      <c r="E309" s="14" t="s">
        <v>147</v>
      </c>
      <c r="F309" s="13">
        <v>92</v>
      </c>
      <c r="G309" s="14" t="s">
        <v>97</v>
      </c>
      <c r="H309" s="14" t="s">
        <v>97</v>
      </c>
      <c r="I309" s="13">
        <v>22</v>
      </c>
      <c r="J309" s="13">
        <v>4805</v>
      </c>
      <c r="K309" s="13">
        <v>0.35</v>
      </c>
      <c r="L309" s="13">
        <v>2</v>
      </c>
      <c r="M309" s="13">
        <v>0</v>
      </c>
      <c r="N309" s="14" t="s">
        <v>900</v>
      </c>
      <c r="O309" s="14" t="s">
        <v>1089</v>
      </c>
      <c r="P309" s="14" t="s">
        <v>1090</v>
      </c>
      <c r="Q309" s="14" t="s">
        <v>783</v>
      </c>
      <c r="R309" s="14" t="s">
        <v>158</v>
      </c>
      <c r="S309" s="13">
        <v>1703</v>
      </c>
      <c r="T309" s="13">
        <v>0</v>
      </c>
      <c r="U309" s="13">
        <v>0</v>
      </c>
      <c r="V309" s="13">
        <v>0</v>
      </c>
      <c r="W309" s="13">
        <v>679</v>
      </c>
      <c r="X309" s="13">
        <v>1034</v>
      </c>
      <c r="Y309" s="13">
        <v>1703</v>
      </c>
      <c r="Z309" s="13">
        <v>0</v>
      </c>
      <c r="AA309" s="13">
        <v>0</v>
      </c>
      <c r="AB309" s="13">
        <v>78</v>
      </c>
      <c r="AC309" s="1" t="str">
        <f t="shared" si="20"/>
        <v>mobile</v>
      </c>
      <c r="AD309" s="1">
        <f>IF(I309=0,CONTROL!H$13,IF(I309&lt;=CONTROL!F$12,CONTROL!H$12,IF(I309&lt;=CONTROL!F$11,CONTROL!H$11,IF(I309&lt;=CONTROL!F$10,CONTROL!H$10,CONTROL!H$9))))</f>
        <v>4805</v>
      </c>
      <c r="AE309" s="1">
        <f t="shared" si="21"/>
        <v>1713</v>
      </c>
      <c r="AF309" s="19">
        <f t="shared" si="22"/>
        <v>0.35650364203954216</v>
      </c>
      <c r="AG309" s="19">
        <f t="shared" si="23"/>
        <v>0.35650364203954216</v>
      </c>
    </row>
    <row r="310" spans="1:33" x14ac:dyDescent="0.25">
      <c r="A310" s="12" t="s">
        <v>161</v>
      </c>
      <c r="B310" s="13">
        <v>107</v>
      </c>
      <c r="C310" s="13">
        <v>-99</v>
      </c>
      <c r="D310" s="13">
        <v>120</v>
      </c>
      <c r="E310" s="14" t="s">
        <v>162</v>
      </c>
      <c r="F310" s="13">
        <v>92</v>
      </c>
      <c r="G310" s="14" t="s">
        <v>97</v>
      </c>
      <c r="H310" s="14" t="s">
        <v>97</v>
      </c>
      <c r="I310" s="13">
        <v>22</v>
      </c>
      <c r="J310" s="13">
        <v>4805</v>
      </c>
      <c r="K310" s="13">
        <v>1</v>
      </c>
      <c r="L310" s="16"/>
      <c r="M310" s="13">
        <v>1</v>
      </c>
      <c r="N310" s="14" t="s">
        <v>159</v>
      </c>
      <c r="O310" s="14" t="s">
        <v>874</v>
      </c>
      <c r="P310" s="14" t="s">
        <v>159</v>
      </c>
      <c r="Q310" s="14" t="s">
        <v>159</v>
      </c>
      <c r="R310" s="14" t="s">
        <v>159</v>
      </c>
      <c r="S310" s="13">
        <v>0</v>
      </c>
      <c r="T310" s="13">
        <v>0</v>
      </c>
      <c r="U310" s="13">
        <v>0</v>
      </c>
      <c r="V310" s="13">
        <v>0</v>
      </c>
      <c r="W310" s="13">
        <v>0</v>
      </c>
      <c r="X310" s="13">
        <v>0</v>
      </c>
      <c r="Y310" s="13">
        <v>0</v>
      </c>
      <c r="Z310" s="16"/>
      <c r="AA310" s="13">
        <v>0</v>
      </c>
      <c r="AB310" s="13">
        <v>78</v>
      </c>
      <c r="AC310" s="1" t="str">
        <f t="shared" si="20"/>
        <v>hospital</v>
      </c>
      <c r="AD310" s="1">
        <f>IF(I310=0,CONTROL!H$13,IF(I310&lt;=CONTROL!F$12,CONTROL!H$12,IF(I310&lt;=CONTROL!F$11,CONTROL!H$11,IF(I310&lt;=CONTROL!F$10,CONTROL!H$10,CONTROL!H$9))))</f>
        <v>4805</v>
      </c>
      <c r="AE310" s="1">
        <f t="shared" si="21"/>
        <v>0</v>
      </c>
      <c r="AF310" s="19">
        <f t="shared" si="22"/>
        <v>0</v>
      </c>
      <c r="AG310" s="19">
        <f t="shared" si="23"/>
        <v>1</v>
      </c>
    </row>
    <row r="311" spans="1:33" x14ac:dyDescent="0.25">
      <c r="A311" s="12" t="s">
        <v>146</v>
      </c>
      <c r="B311" s="13">
        <v>55</v>
      </c>
      <c r="C311" s="13">
        <v>73</v>
      </c>
      <c r="D311" s="13">
        <v>109</v>
      </c>
      <c r="E311" s="14" t="s">
        <v>147</v>
      </c>
      <c r="F311" s="13">
        <v>92</v>
      </c>
      <c r="G311" s="14" t="s">
        <v>97</v>
      </c>
      <c r="H311" s="14" t="s">
        <v>97</v>
      </c>
      <c r="I311" s="13">
        <v>22</v>
      </c>
      <c r="J311" s="13">
        <v>4805</v>
      </c>
      <c r="K311" s="13">
        <v>1</v>
      </c>
      <c r="L311" s="13">
        <v>1</v>
      </c>
      <c r="M311" s="13">
        <v>1</v>
      </c>
      <c r="N311" s="14" t="s">
        <v>900</v>
      </c>
      <c r="O311" s="14" t="s">
        <v>800</v>
      </c>
      <c r="P311" s="14" t="s">
        <v>801</v>
      </c>
      <c r="Q311" s="14" t="s">
        <v>791</v>
      </c>
      <c r="R311" s="14" t="s">
        <v>1091</v>
      </c>
      <c r="S311" s="13">
        <v>3306</v>
      </c>
      <c r="T311" s="13">
        <v>0</v>
      </c>
      <c r="U311" s="13">
        <v>0</v>
      </c>
      <c r="V311" s="13">
        <v>0</v>
      </c>
      <c r="W311" s="13">
        <v>1885</v>
      </c>
      <c r="X311" s="13">
        <v>1421</v>
      </c>
      <c r="Y311" s="13">
        <v>3306</v>
      </c>
      <c r="Z311" s="13">
        <v>0</v>
      </c>
      <c r="AA311" s="13">
        <v>0</v>
      </c>
      <c r="AB311" s="13">
        <v>78</v>
      </c>
      <c r="AC311" s="1" t="str">
        <f t="shared" si="20"/>
        <v>freestand</v>
      </c>
      <c r="AD311" s="1">
        <f>IF(I311=0,CONTROL!H$13,IF(I311&lt;=CONTROL!F$12,CONTROL!H$12,IF(I311&lt;=CONTROL!F$11,CONTROL!H$11,IF(I311&lt;=CONTROL!F$10,CONTROL!H$10,CONTROL!H$9))))</f>
        <v>4805</v>
      </c>
      <c r="AE311" s="1">
        <f t="shared" si="21"/>
        <v>3306</v>
      </c>
      <c r="AF311" s="19">
        <f t="shared" si="22"/>
        <v>0.6880332986472425</v>
      </c>
      <c r="AG311" s="19">
        <f t="shared" si="23"/>
        <v>1</v>
      </c>
    </row>
    <row r="312" spans="1:33" x14ac:dyDescent="0.25">
      <c r="A312" s="12" t="s">
        <v>161</v>
      </c>
      <c r="B312" s="13">
        <v>118</v>
      </c>
      <c r="C312" s="13">
        <v>-99</v>
      </c>
      <c r="D312" s="13">
        <v>170</v>
      </c>
      <c r="E312" s="14" t="s">
        <v>165</v>
      </c>
      <c r="F312" s="13">
        <v>92</v>
      </c>
      <c r="G312" s="14" t="s">
        <v>97</v>
      </c>
      <c r="H312" s="14" t="s">
        <v>97</v>
      </c>
      <c r="I312" s="13">
        <v>22</v>
      </c>
      <c r="J312" s="13">
        <v>4805</v>
      </c>
      <c r="K312" s="13">
        <v>0.06</v>
      </c>
      <c r="L312" s="13">
        <v>2</v>
      </c>
      <c r="M312" s="13">
        <v>0</v>
      </c>
      <c r="N312" s="14" t="s">
        <v>159</v>
      </c>
      <c r="O312" s="14" t="s">
        <v>834</v>
      </c>
      <c r="P312" s="14" t="s">
        <v>159</v>
      </c>
      <c r="Q312" s="14" t="s">
        <v>159</v>
      </c>
      <c r="R312" s="14" t="s">
        <v>159</v>
      </c>
      <c r="S312" s="13">
        <v>270</v>
      </c>
      <c r="T312" s="13">
        <v>0</v>
      </c>
      <c r="U312" s="13">
        <v>0</v>
      </c>
      <c r="V312" s="13">
        <v>0</v>
      </c>
      <c r="W312" s="13">
        <v>107</v>
      </c>
      <c r="X312" s="13">
        <v>163</v>
      </c>
      <c r="Y312" s="13">
        <v>270</v>
      </c>
      <c r="Z312" s="13">
        <v>0</v>
      </c>
      <c r="AA312" s="13">
        <v>0</v>
      </c>
      <c r="AB312" s="13">
        <v>78</v>
      </c>
      <c r="AC312" s="1" t="str">
        <f t="shared" si="20"/>
        <v>mobile</v>
      </c>
      <c r="AD312" s="1">
        <f>IF(I312=0,CONTROL!H$13,IF(I312&lt;=CONTROL!F$12,CONTROL!H$12,IF(I312&lt;=CONTROL!F$11,CONTROL!H$11,IF(I312&lt;=CONTROL!F$10,CONTROL!H$10,CONTROL!H$9))))</f>
        <v>4805</v>
      </c>
      <c r="AE312" s="1">
        <f t="shared" si="21"/>
        <v>270</v>
      </c>
      <c r="AF312" s="19">
        <f t="shared" si="22"/>
        <v>5.6191467221644122E-2</v>
      </c>
      <c r="AG312" s="19">
        <f t="shared" si="23"/>
        <v>5.6191467221644122E-2</v>
      </c>
    </row>
    <row r="313" spans="1:33" x14ac:dyDescent="0.25">
      <c r="A313" s="12" t="s">
        <v>161</v>
      </c>
      <c r="B313" s="13">
        <v>118</v>
      </c>
      <c r="C313" s="13">
        <v>-99</v>
      </c>
      <c r="D313" s="13">
        <v>170</v>
      </c>
      <c r="E313" s="14" t="s">
        <v>162</v>
      </c>
      <c r="F313" s="13">
        <v>92</v>
      </c>
      <c r="G313" s="14" t="s">
        <v>97</v>
      </c>
      <c r="H313" s="14" t="s">
        <v>97</v>
      </c>
      <c r="I313" s="13">
        <v>22</v>
      </c>
      <c r="J313" s="13">
        <v>4805</v>
      </c>
      <c r="K313" s="13">
        <v>1</v>
      </c>
      <c r="L313" s="16"/>
      <c r="M313" s="13">
        <v>1</v>
      </c>
      <c r="N313" s="14" t="s">
        <v>159</v>
      </c>
      <c r="O313" s="14" t="s">
        <v>834</v>
      </c>
      <c r="P313" s="14" t="s">
        <v>159</v>
      </c>
      <c r="Q313" s="14" t="s">
        <v>159</v>
      </c>
      <c r="R313" s="14" t="s">
        <v>159</v>
      </c>
      <c r="S313" s="13">
        <v>3630</v>
      </c>
      <c r="T313" s="13">
        <v>489</v>
      </c>
      <c r="U313" s="13">
        <v>600</v>
      </c>
      <c r="V313" s="13">
        <v>1089</v>
      </c>
      <c r="W313" s="13">
        <v>816</v>
      </c>
      <c r="X313" s="13">
        <v>1725</v>
      </c>
      <c r="Y313" s="13">
        <v>2541</v>
      </c>
      <c r="Z313" s="16"/>
      <c r="AA313" s="13">
        <v>0</v>
      </c>
      <c r="AB313" s="13">
        <v>78</v>
      </c>
      <c r="AC313" s="1" t="str">
        <f t="shared" si="20"/>
        <v>hospital</v>
      </c>
      <c r="AD313" s="1">
        <f>IF(I313=0,CONTROL!H$13,IF(I313&lt;=CONTROL!F$12,CONTROL!H$12,IF(I313&lt;=CONTROL!F$11,CONTROL!H$11,IF(I313&lt;=CONTROL!F$10,CONTROL!H$10,CONTROL!H$9))))</f>
        <v>4805</v>
      </c>
      <c r="AE313" s="1">
        <f t="shared" si="21"/>
        <v>3630</v>
      </c>
      <c r="AF313" s="19">
        <f t="shared" si="22"/>
        <v>0.75546305931321545</v>
      </c>
      <c r="AG313" s="19">
        <f t="shared" si="23"/>
        <v>1</v>
      </c>
    </row>
    <row r="314" spans="1:33" x14ac:dyDescent="0.25">
      <c r="A314" s="12" t="s">
        <v>146</v>
      </c>
      <c r="B314" s="13">
        <v>56</v>
      </c>
      <c r="C314" s="13">
        <v>74</v>
      </c>
      <c r="D314" s="13">
        <v>110</v>
      </c>
      <c r="E314" s="14" t="s">
        <v>147</v>
      </c>
      <c r="F314" s="13">
        <v>92</v>
      </c>
      <c r="G314" s="14" t="s">
        <v>97</v>
      </c>
      <c r="H314" s="14" t="s">
        <v>97</v>
      </c>
      <c r="I314" s="13">
        <v>22</v>
      </c>
      <c r="J314" s="13">
        <v>4805</v>
      </c>
      <c r="K314" s="13">
        <v>1</v>
      </c>
      <c r="L314" s="13">
        <v>1</v>
      </c>
      <c r="M314" s="13">
        <v>1</v>
      </c>
      <c r="N314" s="14" t="s">
        <v>1092</v>
      </c>
      <c r="O314" s="14" t="s">
        <v>800</v>
      </c>
      <c r="P314" s="14" t="s">
        <v>801</v>
      </c>
      <c r="Q314" s="14" t="s">
        <v>791</v>
      </c>
      <c r="R314" s="14" t="s">
        <v>802</v>
      </c>
      <c r="S314" s="13">
        <v>3513</v>
      </c>
      <c r="T314" s="13">
        <v>0</v>
      </c>
      <c r="U314" s="13">
        <v>0</v>
      </c>
      <c r="V314" s="13">
        <v>0</v>
      </c>
      <c r="W314" s="13">
        <v>2095</v>
      </c>
      <c r="X314" s="13">
        <v>1418</v>
      </c>
      <c r="Y314" s="13">
        <v>3513</v>
      </c>
      <c r="Z314" s="13">
        <v>0</v>
      </c>
      <c r="AA314" s="13">
        <v>0</v>
      </c>
      <c r="AB314" s="13">
        <v>78</v>
      </c>
      <c r="AC314" s="1" t="str">
        <f t="shared" si="20"/>
        <v>freestand</v>
      </c>
      <c r="AD314" s="1">
        <f>IF(I314=0,CONTROL!H$13,IF(I314&lt;=CONTROL!F$12,CONTROL!H$12,IF(I314&lt;=CONTROL!F$11,CONTROL!H$11,IF(I314&lt;=CONTROL!F$10,CONTROL!H$10,CONTROL!H$9))))</f>
        <v>4805</v>
      </c>
      <c r="AE314" s="1">
        <f t="shared" si="21"/>
        <v>3513</v>
      </c>
      <c r="AF314" s="19">
        <f t="shared" si="22"/>
        <v>0.73111342351716957</v>
      </c>
      <c r="AG314" s="19">
        <f t="shared" si="23"/>
        <v>1</v>
      </c>
    </row>
    <row r="315" spans="1:33" x14ac:dyDescent="0.25">
      <c r="A315" s="12" t="s">
        <v>161</v>
      </c>
      <c r="B315" s="13">
        <v>116</v>
      </c>
      <c r="C315" s="13">
        <v>-99</v>
      </c>
      <c r="D315" s="13">
        <v>113</v>
      </c>
      <c r="E315" s="14" t="s">
        <v>162</v>
      </c>
      <c r="F315" s="13">
        <v>92</v>
      </c>
      <c r="G315" s="14" t="s">
        <v>97</v>
      </c>
      <c r="H315" s="14" t="s">
        <v>97</v>
      </c>
      <c r="I315" s="13">
        <v>22</v>
      </c>
      <c r="J315" s="13">
        <v>4805</v>
      </c>
      <c r="K315" s="13">
        <v>2</v>
      </c>
      <c r="L315" s="16"/>
      <c r="M315" s="13">
        <v>2</v>
      </c>
      <c r="N315" s="14" t="s">
        <v>1093</v>
      </c>
      <c r="O315" s="14" t="s">
        <v>1094</v>
      </c>
      <c r="P315" s="14" t="s">
        <v>159</v>
      </c>
      <c r="Q315" s="14" t="s">
        <v>159</v>
      </c>
      <c r="R315" s="14" t="s">
        <v>159</v>
      </c>
      <c r="S315" s="13">
        <v>9246</v>
      </c>
      <c r="T315" s="13">
        <v>1536</v>
      </c>
      <c r="U315" s="13">
        <v>2194</v>
      </c>
      <c r="V315" s="13">
        <v>3730</v>
      </c>
      <c r="W315" s="13">
        <v>2137</v>
      </c>
      <c r="X315" s="13">
        <v>3379</v>
      </c>
      <c r="Y315" s="13">
        <v>5516</v>
      </c>
      <c r="Z315" s="16"/>
      <c r="AA315" s="13">
        <v>0</v>
      </c>
      <c r="AB315" s="13">
        <v>78</v>
      </c>
      <c r="AC315" s="1" t="str">
        <f t="shared" si="20"/>
        <v>hospital</v>
      </c>
      <c r="AD315" s="1">
        <f>IF(I315=0,CONTROL!H$13,IF(I315&lt;=CONTROL!F$12,CONTROL!H$12,IF(I315&lt;=CONTROL!F$11,CONTROL!H$11,IF(I315&lt;=CONTROL!F$10,CONTROL!H$10,CONTROL!H$9))))</f>
        <v>4805</v>
      </c>
      <c r="AE315" s="1">
        <f t="shared" si="21"/>
        <v>9246</v>
      </c>
      <c r="AF315" s="19">
        <f t="shared" si="22"/>
        <v>1</v>
      </c>
      <c r="AG315" s="19">
        <f t="shared" si="23"/>
        <v>2</v>
      </c>
    </row>
    <row r="316" spans="1:33" x14ac:dyDescent="0.25">
      <c r="A316" s="12" t="s">
        <v>146</v>
      </c>
      <c r="B316" s="13">
        <v>146</v>
      </c>
      <c r="C316" s="13">
        <v>177</v>
      </c>
      <c r="D316" s="13">
        <v>436</v>
      </c>
      <c r="E316" s="14" t="s">
        <v>147</v>
      </c>
      <c r="F316" s="13">
        <v>92</v>
      </c>
      <c r="G316" s="14" t="s">
        <v>97</v>
      </c>
      <c r="H316" s="14" t="s">
        <v>97</v>
      </c>
      <c r="I316" s="13">
        <v>22</v>
      </c>
      <c r="J316" s="13">
        <v>4805</v>
      </c>
      <c r="K316" s="13">
        <v>1</v>
      </c>
      <c r="L316" s="13">
        <v>3</v>
      </c>
      <c r="M316" s="13">
        <v>1</v>
      </c>
      <c r="N316" s="14" t="s">
        <v>159</v>
      </c>
      <c r="O316" s="14" t="s">
        <v>1050</v>
      </c>
      <c r="P316" s="14" t="s">
        <v>159</v>
      </c>
      <c r="Q316" s="14" t="s">
        <v>159</v>
      </c>
      <c r="R316" s="14" t="s">
        <v>159</v>
      </c>
      <c r="S316" s="13">
        <v>0</v>
      </c>
      <c r="T316" s="13">
        <v>0</v>
      </c>
      <c r="U316" s="13">
        <v>0</v>
      </c>
      <c r="V316" s="13">
        <v>0</v>
      </c>
      <c r="W316" s="13">
        <v>0</v>
      </c>
      <c r="X316" s="13">
        <v>0</v>
      </c>
      <c r="Y316" s="13">
        <v>0</v>
      </c>
      <c r="Z316" s="13">
        <v>1</v>
      </c>
      <c r="AA316" s="13">
        <v>0</v>
      </c>
      <c r="AB316" s="13">
        <v>78</v>
      </c>
      <c r="AC316" s="1" t="str">
        <f t="shared" si="20"/>
        <v>new</v>
      </c>
      <c r="AD316" s="1">
        <f>IF(I316=0,CONTROL!H$13,IF(I316&lt;=CONTROL!F$12,CONTROL!H$12,IF(I316&lt;=CONTROL!F$11,CONTROL!H$11,IF(I316&lt;=CONTROL!F$10,CONTROL!H$10,CONTROL!H$9))))</f>
        <v>4805</v>
      </c>
      <c r="AE316" s="1">
        <f t="shared" si="21"/>
        <v>0</v>
      </c>
      <c r="AF316" s="19">
        <f t="shared" si="22"/>
        <v>0</v>
      </c>
      <c r="AG316" s="19">
        <f t="shared" si="23"/>
        <v>1</v>
      </c>
    </row>
    <row r="317" spans="1:33" x14ac:dyDescent="0.25">
      <c r="A317" s="12" t="s">
        <v>146</v>
      </c>
      <c r="B317" s="13">
        <v>114</v>
      </c>
      <c r="C317" s="13">
        <v>133</v>
      </c>
      <c r="D317" s="13">
        <v>243</v>
      </c>
      <c r="E317" s="14" t="s">
        <v>147</v>
      </c>
      <c r="F317" s="13">
        <v>92</v>
      </c>
      <c r="G317" s="14" t="s">
        <v>97</v>
      </c>
      <c r="H317" s="14" t="s">
        <v>97</v>
      </c>
      <c r="I317" s="13">
        <v>22</v>
      </c>
      <c r="J317" s="13">
        <v>4805</v>
      </c>
      <c r="K317" s="13">
        <v>0.08</v>
      </c>
      <c r="L317" s="13">
        <v>2</v>
      </c>
      <c r="M317" s="13">
        <v>0</v>
      </c>
      <c r="N317" s="14" t="s">
        <v>900</v>
      </c>
      <c r="O317" s="14" t="s">
        <v>829</v>
      </c>
      <c r="P317" s="14" t="s">
        <v>830</v>
      </c>
      <c r="Q317" s="14" t="s">
        <v>791</v>
      </c>
      <c r="R317" s="14" t="s">
        <v>158</v>
      </c>
      <c r="S317" s="13">
        <v>406</v>
      </c>
      <c r="T317" s="13">
        <v>0</v>
      </c>
      <c r="U317" s="13">
        <v>0</v>
      </c>
      <c r="V317" s="13">
        <v>0</v>
      </c>
      <c r="W317" s="13">
        <v>139</v>
      </c>
      <c r="X317" s="13">
        <v>267</v>
      </c>
      <c r="Y317" s="13">
        <v>406</v>
      </c>
      <c r="Z317" s="13">
        <v>0</v>
      </c>
      <c r="AA317" s="13">
        <v>0</v>
      </c>
      <c r="AB317" s="13">
        <v>78</v>
      </c>
      <c r="AC317" s="1" t="str">
        <f t="shared" si="20"/>
        <v>mobile</v>
      </c>
      <c r="AD317" s="1">
        <f>IF(I317=0,CONTROL!H$13,IF(I317&lt;=CONTROL!F$12,CONTROL!H$12,IF(I317&lt;=CONTROL!F$11,CONTROL!H$11,IF(I317&lt;=CONTROL!F$10,CONTROL!H$10,CONTROL!H$9))))</f>
        <v>4805</v>
      </c>
      <c r="AE317" s="1">
        <f t="shared" si="21"/>
        <v>406</v>
      </c>
      <c r="AF317" s="19">
        <f t="shared" si="22"/>
        <v>8.4495317377731527E-2</v>
      </c>
      <c r="AG317" s="19">
        <f t="shared" si="23"/>
        <v>8.4495317377731527E-2</v>
      </c>
    </row>
    <row r="318" spans="1:33" x14ac:dyDescent="0.25">
      <c r="A318" s="12" t="s">
        <v>146</v>
      </c>
      <c r="B318" s="13">
        <v>4</v>
      </c>
      <c r="C318" s="13">
        <v>9</v>
      </c>
      <c r="D318" s="13">
        <v>10</v>
      </c>
      <c r="E318" s="14" t="s">
        <v>147</v>
      </c>
      <c r="F318" s="13">
        <v>92</v>
      </c>
      <c r="G318" s="14" t="s">
        <v>97</v>
      </c>
      <c r="H318" s="14" t="s">
        <v>97</v>
      </c>
      <c r="I318" s="13">
        <v>22</v>
      </c>
      <c r="J318" s="13">
        <v>4805</v>
      </c>
      <c r="K318" s="13">
        <v>0.08</v>
      </c>
      <c r="L318" s="13">
        <v>2</v>
      </c>
      <c r="M318" s="13">
        <v>0</v>
      </c>
      <c r="N318" s="14" t="s">
        <v>1088</v>
      </c>
      <c r="O318" s="14" t="s">
        <v>851</v>
      </c>
      <c r="P318" s="14" t="s">
        <v>852</v>
      </c>
      <c r="Q318" s="14" t="s">
        <v>833</v>
      </c>
      <c r="R318" s="14" t="s">
        <v>683</v>
      </c>
      <c r="S318" s="13">
        <v>393</v>
      </c>
      <c r="T318" s="13">
        <v>0</v>
      </c>
      <c r="U318" s="13">
        <v>0</v>
      </c>
      <c r="V318" s="13">
        <v>0</v>
      </c>
      <c r="W318" s="13">
        <v>137</v>
      </c>
      <c r="X318" s="13">
        <v>256</v>
      </c>
      <c r="Y318" s="13">
        <v>393</v>
      </c>
      <c r="Z318" s="13">
        <v>0</v>
      </c>
      <c r="AA318" s="13">
        <v>0</v>
      </c>
      <c r="AB318" s="13">
        <v>78</v>
      </c>
      <c r="AC318" s="1" t="str">
        <f t="shared" si="20"/>
        <v>mobile</v>
      </c>
      <c r="AD318" s="1">
        <f>IF(I318=0,CONTROL!H$13,IF(I318&lt;=CONTROL!F$12,CONTROL!H$12,IF(I318&lt;=CONTROL!F$11,CONTROL!H$11,IF(I318&lt;=CONTROL!F$10,CONTROL!H$10,CONTROL!H$9))))</f>
        <v>4805</v>
      </c>
      <c r="AE318" s="1">
        <f t="shared" si="21"/>
        <v>393</v>
      </c>
      <c r="AF318" s="19">
        <f t="shared" si="22"/>
        <v>8.1789802289281996E-2</v>
      </c>
      <c r="AG318" s="19">
        <f t="shared" si="23"/>
        <v>8.1789802289281996E-2</v>
      </c>
    </row>
    <row r="319" spans="1:33" x14ac:dyDescent="0.25">
      <c r="A319" s="12" t="s">
        <v>146</v>
      </c>
      <c r="B319" s="13">
        <v>114</v>
      </c>
      <c r="C319" s="13">
        <v>133</v>
      </c>
      <c r="D319" s="13">
        <v>242</v>
      </c>
      <c r="E319" s="14" t="s">
        <v>147</v>
      </c>
      <c r="F319" s="13">
        <v>92</v>
      </c>
      <c r="G319" s="14" t="s">
        <v>97</v>
      </c>
      <c r="H319" s="14" t="s">
        <v>97</v>
      </c>
      <c r="I319" s="13">
        <v>22</v>
      </c>
      <c r="J319" s="13">
        <v>4805</v>
      </c>
      <c r="K319" s="13">
        <v>0.05</v>
      </c>
      <c r="L319" s="13">
        <v>2</v>
      </c>
      <c r="M319" s="13">
        <v>0</v>
      </c>
      <c r="N319" s="14" t="s">
        <v>900</v>
      </c>
      <c r="O319" s="14" t="s">
        <v>837</v>
      </c>
      <c r="P319" s="14" t="s">
        <v>843</v>
      </c>
      <c r="Q319" s="14" t="s">
        <v>787</v>
      </c>
      <c r="R319" s="14" t="s">
        <v>158</v>
      </c>
      <c r="S319" s="13">
        <v>223</v>
      </c>
      <c r="T319" s="13">
        <v>0</v>
      </c>
      <c r="U319" s="13">
        <v>0</v>
      </c>
      <c r="V319" s="13">
        <v>0</v>
      </c>
      <c r="W319" s="13">
        <v>98</v>
      </c>
      <c r="X319" s="13">
        <v>125</v>
      </c>
      <c r="Y319" s="13">
        <v>223</v>
      </c>
      <c r="Z319" s="13">
        <v>0</v>
      </c>
      <c r="AA319" s="13">
        <v>0</v>
      </c>
      <c r="AB319" s="13">
        <v>78</v>
      </c>
      <c r="AC319" s="1" t="str">
        <f t="shared" si="20"/>
        <v>mobile</v>
      </c>
      <c r="AD319" s="1">
        <f>IF(I319=0,CONTROL!H$13,IF(I319&lt;=CONTROL!F$12,CONTROL!H$12,IF(I319&lt;=CONTROL!F$11,CONTROL!H$11,IF(I319&lt;=CONTROL!F$10,CONTROL!H$10,CONTROL!H$9))))</f>
        <v>4805</v>
      </c>
      <c r="AE319" s="1">
        <f t="shared" si="21"/>
        <v>223</v>
      </c>
      <c r="AF319" s="19">
        <f t="shared" si="22"/>
        <v>4.6409989594172738E-2</v>
      </c>
      <c r="AG319" s="19">
        <f t="shared" si="23"/>
        <v>4.6409989594172738E-2</v>
      </c>
    </row>
    <row r="320" spans="1:33" x14ac:dyDescent="0.25">
      <c r="A320" s="12" t="s">
        <v>146</v>
      </c>
      <c r="B320" s="13">
        <v>169</v>
      </c>
      <c r="C320" s="13">
        <v>206</v>
      </c>
      <c r="D320" s="13">
        <v>489</v>
      </c>
      <c r="E320" s="14" t="s">
        <v>147</v>
      </c>
      <c r="F320" s="13">
        <v>92</v>
      </c>
      <c r="G320" s="14" t="s">
        <v>97</v>
      </c>
      <c r="H320" s="14" t="s">
        <v>97</v>
      </c>
      <c r="I320" s="13">
        <v>22</v>
      </c>
      <c r="J320" s="13">
        <v>4805</v>
      </c>
      <c r="K320" s="13">
        <v>0.28999999999999998</v>
      </c>
      <c r="L320" s="13">
        <v>2</v>
      </c>
      <c r="M320" s="13">
        <v>0</v>
      </c>
      <c r="N320" s="14" t="s">
        <v>900</v>
      </c>
      <c r="O320" s="14" t="s">
        <v>831</v>
      </c>
      <c r="P320" s="14" t="s">
        <v>832</v>
      </c>
      <c r="Q320" s="14" t="s">
        <v>833</v>
      </c>
      <c r="R320" s="14" t="s">
        <v>155</v>
      </c>
      <c r="S320" s="13">
        <v>1377</v>
      </c>
      <c r="T320" s="13">
        <v>0</v>
      </c>
      <c r="U320" s="13">
        <v>0</v>
      </c>
      <c r="V320" s="13">
        <v>0</v>
      </c>
      <c r="W320" s="13">
        <v>367</v>
      </c>
      <c r="X320" s="13">
        <v>1010</v>
      </c>
      <c r="Y320" s="13">
        <v>1377</v>
      </c>
      <c r="Z320" s="13">
        <v>0</v>
      </c>
      <c r="AA320" s="13">
        <v>0</v>
      </c>
      <c r="AB320" s="13">
        <v>78</v>
      </c>
      <c r="AC320" s="1" t="str">
        <f t="shared" si="20"/>
        <v>mobile</v>
      </c>
      <c r="AD320" s="1">
        <f>IF(I320=0,CONTROL!H$13,IF(I320&lt;=CONTROL!F$12,CONTROL!H$12,IF(I320&lt;=CONTROL!F$11,CONTROL!H$11,IF(I320&lt;=CONTROL!F$10,CONTROL!H$10,CONTROL!H$9))))</f>
        <v>4805</v>
      </c>
      <c r="AE320" s="1">
        <f t="shared" si="21"/>
        <v>1377</v>
      </c>
      <c r="AF320" s="19">
        <f t="shared" si="22"/>
        <v>0.286576482830385</v>
      </c>
      <c r="AG320" s="19">
        <f t="shared" si="23"/>
        <v>0.286576482830385</v>
      </c>
    </row>
    <row r="321" spans="1:33" x14ac:dyDescent="0.25">
      <c r="A321" s="12" t="s">
        <v>146</v>
      </c>
      <c r="B321" s="13">
        <v>73</v>
      </c>
      <c r="C321" s="13">
        <v>90</v>
      </c>
      <c r="D321" s="13">
        <v>129</v>
      </c>
      <c r="E321" s="14" t="s">
        <v>147</v>
      </c>
      <c r="F321" s="13">
        <v>92</v>
      </c>
      <c r="G321" s="14" t="s">
        <v>97</v>
      </c>
      <c r="H321" s="14" t="s">
        <v>97</v>
      </c>
      <c r="I321" s="13">
        <v>22</v>
      </c>
      <c r="J321" s="13">
        <v>4805</v>
      </c>
      <c r="K321" s="13">
        <v>0.06</v>
      </c>
      <c r="L321" s="13">
        <v>2</v>
      </c>
      <c r="M321" s="13">
        <v>0</v>
      </c>
      <c r="N321" s="14" t="s">
        <v>1095</v>
      </c>
      <c r="O321" s="14" t="s">
        <v>848</v>
      </c>
      <c r="P321" s="14" t="s">
        <v>849</v>
      </c>
      <c r="Q321" s="14" t="s">
        <v>850</v>
      </c>
      <c r="R321" s="14" t="s">
        <v>683</v>
      </c>
      <c r="S321" s="13">
        <v>298</v>
      </c>
      <c r="T321" s="13">
        <v>0</v>
      </c>
      <c r="U321" s="13">
        <v>0</v>
      </c>
      <c r="V321" s="13">
        <v>0</v>
      </c>
      <c r="W321" s="13">
        <v>0</v>
      </c>
      <c r="X321" s="13">
        <v>298</v>
      </c>
      <c r="Y321" s="13">
        <v>298</v>
      </c>
      <c r="Z321" s="13">
        <v>0</v>
      </c>
      <c r="AA321" s="13">
        <v>0</v>
      </c>
      <c r="AB321" s="13">
        <v>78</v>
      </c>
      <c r="AC321" s="1" t="str">
        <f t="shared" si="20"/>
        <v>mobile</v>
      </c>
      <c r="AD321" s="1">
        <f>IF(I321=0,CONTROL!H$13,IF(I321&lt;=CONTROL!F$12,CONTROL!H$12,IF(I321&lt;=CONTROL!F$11,CONTROL!H$11,IF(I321&lt;=CONTROL!F$10,CONTROL!H$10,CONTROL!H$9))))</f>
        <v>4805</v>
      </c>
      <c r="AE321" s="1">
        <f t="shared" si="21"/>
        <v>298</v>
      </c>
      <c r="AF321" s="19">
        <f t="shared" si="22"/>
        <v>6.201873048907388E-2</v>
      </c>
      <c r="AG321" s="19">
        <f t="shared" si="23"/>
        <v>6.201873048907388E-2</v>
      </c>
    </row>
    <row r="322" spans="1:33" x14ac:dyDescent="0.25">
      <c r="A322" s="12" t="s">
        <v>161</v>
      </c>
      <c r="B322" s="13">
        <v>107</v>
      </c>
      <c r="C322" s="13">
        <v>-99</v>
      </c>
      <c r="D322" s="13">
        <v>105</v>
      </c>
      <c r="E322" s="14" t="s">
        <v>162</v>
      </c>
      <c r="F322" s="13">
        <v>92</v>
      </c>
      <c r="G322" s="14" t="s">
        <v>97</v>
      </c>
      <c r="H322" s="14" t="s">
        <v>97</v>
      </c>
      <c r="I322" s="13">
        <v>22</v>
      </c>
      <c r="J322" s="13">
        <v>4805</v>
      </c>
      <c r="K322" s="13">
        <v>2</v>
      </c>
      <c r="L322" s="16"/>
      <c r="M322" s="13">
        <v>2</v>
      </c>
      <c r="N322" s="14" t="s">
        <v>159</v>
      </c>
      <c r="O322" s="14" t="s">
        <v>835</v>
      </c>
      <c r="P322" s="14" t="s">
        <v>159</v>
      </c>
      <c r="Q322" s="14" t="s">
        <v>159</v>
      </c>
      <c r="R322" s="14" t="s">
        <v>159</v>
      </c>
      <c r="S322" s="13">
        <v>6860</v>
      </c>
      <c r="T322" s="13">
        <v>1562</v>
      </c>
      <c r="U322" s="13">
        <v>1600</v>
      </c>
      <c r="V322" s="13">
        <v>3162</v>
      </c>
      <c r="W322" s="13">
        <v>1965</v>
      </c>
      <c r="X322" s="13">
        <v>1733</v>
      </c>
      <c r="Y322" s="13">
        <v>3698</v>
      </c>
      <c r="Z322" s="16"/>
      <c r="AA322" s="13">
        <v>0</v>
      </c>
      <c r="AB322" s="13">
        <v>78</v>
      </c>
      <c r="AC322" s="1" t="str">
        <f t="shared" si="20"/>
        <v>hospital</v>
      </c>
      <c r="AD322" s="1">
        <f>IF(I322=0,CONTROL!H$13,IF(I322&lt;=CONTROL!F$12,CONTROL!H$12,IF(I322&lt;=CONTROL!F$11,CONTROL!H$11,IF(I322&lt;=CONTROL!F$10,CONTROL!H$10,CONTROL!H$9))))</f>
        <v>4805</v>
      </c>
      <c r="AE322" s="1">
        <f t="shared" si="21"/>
        <v>6860</v>
      </c>
      <c r="AF322" s="19">
        <f t="shared" si="22"/>
        <v>1</v>
      </c>
      <c r="AG322" s="19">
        <f t="shared" si="23"/>
        <v>2</v>
      </c>
    </row>
    <row r="323" spans="1:33" x14ac:dyDescent="0.25">
      <c r="A323" s="12" t="s">
        <v>146</v>
      </c>
      <c r="B323" s="13">
        <v>73</v>
      </c>
      <c r="C323" s="13">
        <v>90</v>
      </c>
      <c r="D323" s="13">
        <v>128</v>
      </c>
      <c r="E323" s="14" t="s">
        <v>147</v>
      </c>
      <c r="F323" s="13">
        <v>92</v>
      </c>
      <c r="G323" s="14" t="s">
        <v>97</v>
      </c>
      <c r="H323" s="14" t="s">
        <v>97</v>
      </c>
      <c r="I323" s="13">
        <v>22</v>
      </c>
      <c r="J323" s="13">
        <v>4805</v>
      </c>
      <c r="K323" s="13">
        <v>0.24</v>
      </c>
      <c r="L323" s="13">
        <v>2</v>
      </c>
      <c r="M323" s="13">
        <v>0</v>
      </c>
      <c r="N323" s="14" t="s">
        <v>1095</v>
      </c>
      <c r="O323" s="14" t="s">
        <v>845</v>
      </c>
      <c r="P323" s="14" t="s">
        <v>846</v>
      </c>
      <c r="Q323" s="14" t="s">
        <v>791</v>
      </c>
      <c r="R323" s="14" t="s">
        <v>683</v>
      </c>
      <c r="S323" s="13">
        <v>1146</v>
      </c>
      <c r="T323" s="13">
        <v>0</v>
      </c>
      <c r="U323" s="13">
        <v>0</v>
      </c>
      <c r="V323" s="13">
        <v>0</v>
      </c>
      <c r="W323" s="13">
        <v>737</v>
      </c>
      <c r="X323" s="13">
        <v>709</v>
      </c>
      <c r="Y323" s="13">
        <v>1146</v>
      </c>
      <c r="Z323" s="13">
        <v>0</v>
      </c>
      <c r="AA323" s="13">
        <v>0</v>
      </c>
      <c r="AB323" s="13">
        <v>78</v>
      </c>
      <c r="AC323" s="1" t="str">
        <f t="shared" ref="AC323:AC371" si="24">IF(L323=1,"freestand",IF(L323=2,"mobile",IF(L323=3,"new",IF(F323&gt;0,"hospital","no service"))))</f>
        <v>mobile</v>
      </c>
      <c r="AD323" s="1">
        <f>IF(I323=0,CONTROL!H$13,IF(I323&lt;=CONTROL!F$12,CONTROL!H$12,IF(I323&lt;=CONTROL!F$11,CONTROL!H$11,IF(I323&lt;=CONTROL!F$10,CONTROL!H$10,CONTROL!H$9))))</f>
        <v>4805</v>
      </c>
      <c r="AE323" s="1">
        <f t="shared" ref="AE323:AE371" si="25">T323+U323+W323+X323</f>
        <v>1446</v>
      </c>
      <c r="AF323" s="19">
        <f t="shared" ref="AF323:AF371" si="26">IF((AE323/AD323)&gt;1,1,AE323/AD323)</f>
        <v>0.30093652445369407</v>
      </c>
      <c r="AG323" s="19">
        <f t="shared" ref="AG323:AG371" si="27">IF(M323&gt;0,M323,AF323)</f>
        <v>0.30093652445369407</v>
      </c>
    </row>
    <row r="324" spans="1:33" x14ac:dyDescent="0.25">
      <c r="A324" s="12" t="s">
        <v>146</v>
      </c>
      <c r="B324" s="13">
        <v>155</v>
      </c>
      <c r="C324" s="13">
        <v>189</v>
      </c>
      <c r="D324" s="13">
        <v>428</v>
      </c>
      <c r="E324" s="14" t="s">
        <v>147</v>
      </c>
      <c r="F324" s="13">
        <v>92</v>
      </c>
      <c r="G324" s="14" t="s">
        <v>97</v>
      </c>
      <c r="H324" s="14" t="s">
        <v>97</v>
      </c>
      <c r="I324" s="13">
        <v>22</v>
      </c>
      <c r="J324" s="13">
        <v>4805</v>
      </c>
      <c r="K324" s="13">
        <v>0.1</v>
      </c>
      <c r="L324" s="13">
        <v>2</v>
      </c>
      <c r="M324" s="13">
        <v>0</v>
      </c>
      <c r="N324" s="14" t="s">
        <v>900</v>
      </c>
      <c r="O324" s="14" t="s">
        <v>1096</v>
      </c>
      <c r="P324" s="14" t="s">
        <v>812</v>
      </c>
      <c r="Q324" s="14" t="s">
        <v>783</v>
      </c>
      <c r="R324" s="14" t="s">
        <v>1097</v>
      </c>
      <c r="S324" s="13">
        <v>500</v>
      </c>
      <c r="T324" s="13">
        <v>0</v>
      </c>
      <c r="U324" s="13">
        <v>0</v>
      </c>
      <c r="V324" s="13">
        <v>0</v>
      </c>
      <c r="W324" s="13">
        <v>10</v>
      </c>
      <c r="X324" s="13">
        <v>490</v>
      </c>
      <c r="Y324" s="13">
        <v>500</v>
      </c>
      <c r="Z324" s="13">
        <v>0</v>
      </c>
      <c r="AA324" s="13">
        <v>0</v>
      </c>
      <c r="AB324" s="13">
        <v>78</v>
      </c>
      <c r="AC324" s="1" t="str">
        <f t="shared" si="24"/>
        <v>mobile</v>
      </c>
      <c r="AD324" s="1">
        <f>IF(I324=0,CONTROL!H$13,IF(I324&lt;=CONTROL!F$12,CONTROL!H$12,IF(I324&lt;=CONTROL!F$11,CONTROL!H$11,IF(I324&lt;=CONTROL!F$10,CONTROL!H$10,CONTROL!H$9))))</f>
        <v>4805</v>
      </c>
      <c r="AE324" s="1">
        <f t="shared" si="25"/>
        <v>500</v>
      </c>
      <c r="AF324" s="19">
        <f t="shared" si="26"/>
        <v>0.1040582726326743</v>
      </c>
      <c r="AG324" s="19">
        <f t="shared" si="27"/>
        <v>0.1040582726326743</v>
      </c>
    </row>
    <row r="325" spans="1:33" x14ac:dyDescent="0.25">
      <c r="A325" s="12" t="s">
        <v>146</v>
      </c>
      <c r="B325" s="13">
        <v>132</v>
      </c>
      <c r="C325" s="13">
        <v>158</v>
      </c>
      <c r="D325" s="13">
        <v>374</v>
      </c>
      <c r="E325" s="14" t="s">
        <v>147</v>
      </c>
      <c r="F325" s="13">
        <v>92</v>
      </c>
      <c r="G325" s="14" t="s">
        <v>97</v>
      </c>
      <c r="H325" s="14" t="s">
        <v>97</v>
      </c>
      <c r="I325" s="13">
        <v>22</v>
      </c>
      <c r="J325" s="13">
        <v>4805</v>
      </c>
      <c r="K325" s="13">
        <v>0.24</v>
      </c>
      <c r="L325" s="13">
        <v>2</v>
      </c>
      <c r="M325" s="13">
        <v>0</v>
      </c>
      <c r="N325" s="14" t="s">
        <v>951</v>
      </c>
      <c r="O325" s="14" t="s">
        <v>781</v>
      </c>
      <c r="P325" s="14" t="s">
        <v>1098</v>
      </c>
      <c r="Q325" s="14" t="s">
        <v>783</v>
      </c>
      <c r="R325" s="14" t="s">
        <v>361</v>
      </c>
      <c r="S325" s="13">
        <v>1162</v>
      </c>
      <c r="T325" s="13">
        <v>0</v>
      </c>
      <c r="U325" s="13">
        <v>0</v>
      </c>
      <c r="V325" s="13">
        <v>0</v>
      </c>
      <c r="W325" s="13">
        <v>13</v>
      </c>
      <c r="X325" s="13">
        <v>1149</v>
      </c>
      <c r="Y325" s="13">
        <v>1162</v>
      </c>
      <c r="Z325" s="13">
        <v>0</v>
      </c>
      <c r="AA325" s="13">
        <v>0</v>
      </c>
      <c r="AB325" s="13">
        <v>78</v>
      </c>
      <c r="AC325" s="1" t="str">
        <f t="shared" si="24"/>
        <v>mobile</v>
      </c>
      <c r="AD325" s="1">
        <f>IF(I325=0,CONTROL!H$13,IF(I325&lt;=CONTROL!F$12,CONTROL!H$12,IF(I325&lt;=CONTROL!F$11,CONTROL!H$11,IF(I325&lt;=CONTROL!F$10,CONTROL!H$10,CONTROL!H$9))))</f>
        <v>4805</v>
      </c>
      <c r="AE325" s="1">
        <f t="shared" si="25"/>
        <v>1162</v>
      </c>
      <c r="AF325" s="19">
        <f t="shared" si="26"/>
        <v>0.24183142559833506</v>
      </c>
      <c r="AG325" s="19">
        <f t="shared" si="27"/>
        <v>0.24183142559833506</v>
      </c>
    </row>
    <row r="326" spans="1:33" x14ac:dyDescent="0.25">
      <c r="A326" s="12" t="s">
        <v>146</v>
      </c>
      <c r="B326" s="13">
        <v>118</v>
      </c>
      <c r="C326" s="13">
        <v>137</v>
      </c>
      <c r="D326" s="13">
        <v>503</v>
      </c>
      <c r="E326" s="14" t="s">
        <v>147</v>
      </c>
      <c r="F326" s="13">
        <v>92</v>
      </c>
      <c r="G326" s="14" t="s">
        <v>97</v>
      </c>
      <c r="H326" s="14" t="s">
        <v>97</v>
      </c>
      <c r="I326" s="13">
        <v>22</v>
      </c>
      <c r="J326" s="13">
        <v>4805</v>
      </c>
      <c r="K326" s="13">
        <v>0.03</v>
      </c>
      <c r="L326" s="13">
        <v>2</v>
      </c>
      <c r="M326" s="13">
        <v>0</v>
      </c>
      <c r="N326" s="14" t="s">
        <v>941</v>
      </c>
      <c r="O326" s="14" t="s">
        <v>1099</v>
      </c>
      <c r="P326" s="14" t="s">
        <v>1100</v>
      </c>
      <c r="Q326" s="14" t="s">
        <v>791</v>
      </c>
      <c r="R326" s="14" t="s">
        <v>295</v>
      </c>
      <c r="S326" s="13">
        <v>155</v>
      </c>
      <c r="T326" s="13">
        <v>0</v>
      </c>
      <c r="U326" s="13">
        <v>0</v>
      </c>
      <c r="V326" s="13">
        <v>0</v>
      </c>
      <c r="W326" s="13">
        <v>1</v>
      </c>
      <c r="X326" s="13">
        <v>154</v>
      </c>
      <c r="Y326" s="13">
        <v>155</v>
      </c>
      <c r="Z326" s="13">
        <v>0</v>
      </c>
      <c r="AA326" s="13">
        <v>0</v>
      </c>
      <c r="AB326" s="13">
        <v>78</v>
      </c>
      <c r="AC326" s="1" t="str">
        <f t="shared" si="24"/>
        <v>mobile</v>
      </c>
      <c r="AD326" s="1">
        <f>IF(I326=0,CONTROL!H$13,IF(I326&lt;=CONTROL!F$12,CONTROL!H$12,IF(I326&lt;=CONTROL!F$11,CONTROL!H$11,IF(I326&lt;=CONTROL!F$10,CONTROL!H$10,CONTROL!H$9))))</f>
        <v>4805</v>
      </c>
      <c r="AE326" s="1">
        <f t="shared" si="25"/>
        <v>155</v>
      </c>
      <c r="AF326" s="19">
        <f t="shared" si="26"/>
        <v>3.2258064516129031E-2</v>
      </c>
      <c r="AG326" s="19">
        <f t="shared" si="27"/>
        <v>3.2258064516129031E-2</v>
      </c>
    </row>
    <row r="327" spans="1:33" x14ac:dyDescent="0.25">
      <c r="A327" s="12" t="s">
        <v>161</v>
      </c>
      <c r="B327" s="13">
        <v>79</v>
      </c>
      <c r="C327" s="13">
        <v>-99</v>
      </c>
      <c r="D327" s="13">
        <v>75</v>
      </c>
      <c r="E327" s="14" t="s">
        <v>162</v>
      </c>
      <c r="F327" s="13">
        <v>92</v>
      </c>
      <c r="G327" s="14" t="s">
        <v>97</v>
      </c>
      <c r="H327" s="14" t="s">
        <v>97</v>
      </c>
      <c r="I327" s="13">
        <v>22</v>
      </c>
      <c r="J327" s="13">
        <v>4805</v>
      </c>
      <c r="K327" s="13">
        <v>2</v>
      </c>
      <c r="L327" s="16"/>
      <c r="M327" s="13">
        <v>2</v>
      </c>
      <c r="N327" s="14" t="s">
        <v>1101</v>
      </c>
      <c r="O327" s="14" t="s">
        <v>859</v>
      </c>
      <c r="P327" s="14" t="s">
        <v>159</v>
      </c>
      <c r="Q327" s="14" t="s">
        <v>159</v>
      </c>
      <c r="R327" s="14" t="s">
        <v>159</v>
      </c>
      <c r="S327" s="13">
        <v>10199</v>
      </c>
      <c r="T327" s="13">
        <v>999</v>
      </c>
      <c r="U327" s="13">
        <v>1136</v>
      </c>
      <c r="V327" s="13">
        <v>2135</v>
      </c>
      <c r="W327" s="13">
        <v>3688</v>
      </c>
      <c r="X327" s="13">
        <v>4376</v>
      </c>
      <c r="Y327" s="13">
        <v>8064</v>
      </c>
      <c r="Z327" s="16"/>
      <c r="AA327" s="13">
        <v>0</v>
      </c>
      <c r="AB327" s="13">
        <v>78</v>
      </c>
      <c r="AC327" s="1" t="str">
        <f t="shared" si="24"/>
        <v>hospital</v>
      </c>
      <c r="AD327" s="1">
        <f>IF(I327=0,CONTROL!H$13,IF(I327&lt;=CONTROL!F$12,CONTROL!H$12,IF(I327&lt;=CONTROL!F$11,CONTROL!H$11,IF(I327&lt;=CONTROL!F$10,CONTROL!H$10,CONTROL!H$9))))</f>
        <v>4805</v>
      </c>
      <c r="AE327" s="1">
        <f t="shared" si="25"/>
        <v>10199</v>
      </c>
      <c r="AF327" s="19">
        <f t="shared" si="26"/>
        <v>1</v>
      </c>
      <c r="AG327" s="19">
        <f t="shared" si="27"/>
        <v>2</v>
      </c>
    </row>
    <row r="328" spans="1:33" x14ac:dyDescent="0.25">
      <c r="A328" s="12" t="s">
        <v>146</v>
      </c>
      <c r="B328" s="13">
        <v>118</v>
      </c>
      <c r="C328" s="13">
        <v>137</v>
      </c>
      <c r="D328" s="13">
        <v>259</v>
      </c>
      <c r="E328" s="14" t="s">
        <v>147</v>
      </c>
      <c r="F328" s="13">
        <v>92</v>
      </c>
      <c r="G328" s="14" t="s">
        <v>97</v>
      </c>
      <c r="H328" s="14" t="s">
        <v>97</v>
      </c>
      <c r="I328" s="13">
        <v>22</v>
      </c>
      <c r="J328" s="13">
        <v>4805</v>
      </c>
      <c r="K328" s="13">
        <v>0.05</v>
      </c>
      <c r="L328" s="13">
        <v>2</v>
      </c>
      <c r="M328" s="13">
        <v>0</v>
      </c>
      <c r="N328" s="14" t="s">
        <v>941</v>
      </c>
      <c r="O328" s="14" t="s">
        <v>1102</v>
      </c>
      <c r="P328" s="14" t="s">
        <v>815</v>
      </c>
      <c r="Q328" s="14" t="s">
        <v>798</v>
      </c>
      <c r="R328" s="14" t="s">
        <v>295</v>
      </c>
      <c r="S328" s="13">
        <v>258</v>
      </c>
      <c r="T328" s="13">
        <v>0</v>
      </c>
      <c r="U328" s="13">
        <v>0</v>
      </c>
      <c r="V328" s="13">
        <v>0</v>
      </c>
      <c r="W328" s="13">
        <v>114</v>
      </c>
      <c r="X328" s="13">
        <v>144</v>
      </c>
      <c r="Y328" s="13">
        <v>258</v>
      </c>
      <c r="Z328" s="13">
        <v>0</v>
      </c>
      <c r="AA328" s="13">
        <v>0</v>
      </c>
      <c r="AB328" s="13">
        <v>78</v>
      </c>
      <c r="AC328" s="1" t="str">
        <f t="shared" si="24"/>
        <v>mobile</v>
      </c>
      <c r="AD328" s="1">
        <f>IF(I328=0,CONTROL!H$13,IF(I328&lt;=CONTROL!F$12,CONTROL!H$12,IF(I328&lt;=CONTROL!F$11,CONTROL!H$11,IF(I328&lt;=CONTROL!F$10,CONTROL!H$10,CONTROL!H$9))))</f>
        <v>4805</v>
      </c>
      <c r="AE328" s="1">
        <f t="shared" si="25"/>
        <v>258</v>
      </c>
      <c r="AF328" s="19">
        <f t="shared" si="26"/>
        <v>5.3694068678459939E-2</v>
      </c>
      <c r="AG328" s="19">
        <f t="shared" si="27"/>
        <v>5.3694068678459939E-2</v>
      </c>
    </row>
    <row r="329" spans="1:33" x14ac:dyDescent="0.25">
      <c r="A329" s="12" t="s">
        <v>146</v>
      </c>
      <c r="B329" s="13">
        <v>81</v>
      </c>
      <c r="C329" s="13">
        <v>98</v>
      </c>
      <c r="D329" s="13">
        <v>152</v>
      </c>
      <c r="E329" s="14" t="s">
        <v>147</v>
      </c>
      <c r="F329" s="13">
        <v>92</v>
      </c>
      <c r="G329" s="14" t="s">
        <v>97</v>
      </c>
      <c r="H329" s="14" t="s">
        <v>97</v>
      </c>
      <c r="I329" s="13">
        <v>22</v>
      </c>
      <c r="J329" s="13">
        <v>4805</v>
      </c>
      <c r="K329" s="13">
        <v>0.06</v>
      </c>
      <c r="L329" s="13">
        <v>2</v>
      </c>
      <c r="M329" s="13">
        <v>0</v>
      </c>
      <c r="N329" s="14" t="s">
        <v>1103</v>
      </c>
      <c r="O329" s="14" t="s">
        <v>785</v>
      </c>
      <c r="P329" s="14" t="s">
        <v>813</v>
      </c>
      <c r="Q329" s="14" t="s">
        <v>791</v>
      </c>
      <c r="R329" s="14" t="s">
        <v>788</v>
      </c>
      <c r="S329" s="13">
        <v>286</v>
      </c>
      <c r="T329" s="13">
        <v>0</v>
      </c>
      <c r="U329" s="13">
        <v>0</v>
      </c>
      <c r="V329" s="13">
        <v>0</v>
      </c>
      <c r="W329" s="13">
        <v>0</v>
      </c>
      <c r="X329" s="13">
        <v>286</v>
      </c>
      <c r="Y329" s="13">
        <v>286</v>
      </c>
      <c r="Z329" s="13">
        <v>0</v>
      </c>
      <c r="AA329" s="13">
        <v>0</v>
      </c>
      <c r="AB329" s="13">
        <v>78</v>
      </c>
      <c r="AC329" s="1" t="str">
        <f t="shared" si="24"/>
        <v>mobile</v>
      </c>
      <c r="AD329" s="1">
        <f>IF(I329=0,CONTROL!H$13,IF(I329&lt;=CONTROL!F$12,CONTROL!H$12,IF(I329&lt;=CONTROL!F$11,CONTROL!H$11,IF(I329&lt;=CONTROL!F$10,CONTROL!H$10,CONTROL!H$9))))</f>
        <v>4805</v>
      </c>
      <c r="AE329" s="1">
        <f t="shared" si="25"/>
        <v>286</v>
      </c>
      <c r="AF329" s="19">
        <f t="shared" si="26"/>
        <v>5.9521331945889697E-2</v>
      </c>
      <c r="AG329" s="19">
        <f t="shared" si="27"/>
        <v>5.9521331945889697E-2</v>
      </c>
    </row>
    <row r="330" spans="1:33" x14ac:dyDescent="0.25">
      <c r="A330" s="12" t="s">
        <v>146</v>
      </c>
      <c r="B330" s="13">
        <v>132</v>
      </c>
      <c r="C330" s="13">
        <v>158</v>
      </c>
      <c r="D330" s="13">
        <v>372</v>
      </c>
      <c r="E330" s="14" t="s">
        <v>147</v>
      </c>
      <c r="F330" s="13">
        <v>92</v>
      </c>
      <c r="G330" s="14" t="s">
        <v>97</v>
      </c>
      <c r="H330" s="14" t="s">
        <v>97</v>
      </c>
      <c r="I330" s="13">
        <v>22</v>
      </c>
      <c r="J330" s="13">
        <v>4805</v>
      </c>
      <c r="K330" s="13">
        <v>0.33</v>
      </c>
      <c r="L330" s="13">
        <v>2</v>
      </c>
      <c r="M330" s="13">
        <v>0</v>
      </c>
      <c r="N330" s="14" t="s">
        <v>951</v>
      </c>
      <c r="O330" s="14" t="s">
        <v>792</v>
      </c>
      <c r="P330" s="14" t="s">
        <v>793</v>
      </c>
      <c r="Q330" s="14" t="s">
        <v>791</v>
      </c>
      <c r="R330" s="14" t="s">
        <v>361</v>
      </c>
      <c r="S330" s="13">
        <v>1598</v>
      </c>
      <c r="T330" s="13">
        <v>0</v>
      </c>
      <c r="U330" s="13">
        <v>0</v>
      </c>
      <c r="V330" s="13">
        <v>0</v>
      </c>
      <c r="W330" s="13">
        <v>38</v>
      </c>
      <c r="X330" s="13">
        <v>1560</v>
      </c>
      <c r="Y330" s="13">
        <v>1598</v>
      </c>
      <c r="Z330" s="13">
        <v>0</v>
      </c>
      <c r="AA330" s="13">
        <v>0</v>
      </c>
      <c r="AB330" s="13">
        <v>78</v>
      </c>
      <c r="AC330" s="1" t="str">
        <f t="shared" si="24"/>
        <v>mobile</v>
      </c>
      <c r="AD330" s="1">
        <f>IF(I330=0,CONTROL!H$13,IF(I330&lt;=CONTROL!F$12,CONTROL!H$12,IF(I330&lt;=CONTROL!F$11,CONTROL!H$11,IF(I330&lt;=CONTROL!F$10,CONTROL!H$10,CONTROL!H$9))))</f>
        <v>4805</v>
      </c>
      <c r="AE330" s="1">
        <f t="shared" si="25"/>
        <v>1598</v>
      </c>
      <c r="AF330" s="19">
        <f t="shared" si="26"/>
        <v>0.33257023933402707</v>
      </c>
      <c r="AG330" s="19">
        <f t="shared" si="27"/>
        <v>0.33257023933402707</v>
      </c>
    </row>
    <row r="331" spans="1:33" x14ac:dyDescent="0.25">
      <c r="A331" s="12" t="s">
        <v>146</v>
      </c>
      <c r="B331" s="13">
        <v>92</v>
      </c>
      <c r="C331" s="13">
        <v>110</v>
      </c>
      <c r="D331" s="13">
        <v>168</v>
      </c>
      <c r="E331" s="14" t="s">
        <v>147</v>
      </c>
      <c r="F331" s="13">
        <v>92</v>
      </c>
      <c r="G331" s="14" t="s">
        <v>97</v>
      </c>
      <c r="H331" s="14" t="s">
        <v>97</v>
      </c>
      <c r="I331" s="13">
        <v>22</v>
      </c>
      <c r="J331" s="13">
        <v>4805</v>
      </c>
      <c r="K331" s="13">
        <v>0.5</v>
      </c>
      <c r="L331" s="13">
        <v>2</v>
      </c>
      <c r="M331" s="13">
        <v>0</v>
      </c>
      <c r="N331" s="14" t="s">
        <v>905</v>
      </c>
      <c r="O331" s="14" t="s">
        <v>1104</v>
      </c>
      <c r="P331" s="14" t="s">
        <v>862</v>
      </c>
      <c r="Q331" s="14" t="s">
        <v>791</v>
      </c>
      <c r="R331" s="14" t="s">
        <v>149</v>
      </c>
      <c r="S331" s="13">
        <v>2385</v>
      </c>
      <c r="T331" s="13">
        <v>0</v>
      </c>
      <c r="U331" s="13">
        <v>0</v>
      </c>
      <c r="V331" s="13">
        <v>0</v>
      </c>
      <c r="W331" s="13">
        <v>234</v>
      </c>
      <c r="X331" s="13">
        <v>2151</v>
      </c>
      <c r="Y331" s="13">
        <v>2385</v>
      </c>
      <c r="Z331" s="13">
        <v>0</v>
      </c>
      <c r="AA331" s="13">
        <v>0</v>
      </c>
      <c r="AB331" s="13">
        <v>78</v>
      </c>
      <c r="AC331" s="1" t="str">
        <f t="shared" si="24"/>
        <v>mobile</v>
      </c>
      <c r="AD331" s="1">
        <f>IF(I331=0,CONTROL!H$13,IF(I331&lt;=CONTROL!F$12,CONTROL!H$12,IF(I331&lt;=CONTROL!F$11,CONTROL!H$11,IF(I331&lt;=CONTROL!F$10,CONTROL!H$10,CONTROL!H$9))))</f>
        <v>4805</v>
      </c>
      <c r="AE331" s="1">
        <f t="shared" si="25"/>
        <v>2385</v>
      </c>
      <c r="AF331" s="19">
        <f t="shared" si="26"/>
        <v>0.49635796045785641</v>
      </c>
      <c r="AG331" s="19">
        <f t="shared" si="27"/>
        <v>0.49635796045785641</v>
      </c>
    </row>
    <row r="332" spans="1:33" x14ac:dyDescent="0.25">
      <c r="A332" s="12" t="s">
        <v>146</v>
      </c>
      <c r="B332" s="13">
        <v>147</v>
      </c>
      <c r="C332" s="13">
        <v>179</v>
      </c>
      <c r="D332" s="13">
        <v>411</v>
      </c>
      <c r="E332" s="14" t="s">
        <v>147</v>
      </c>
      <c r="F332" s="13">
        <v>92</v>
      </c>
      <c r="G332" s="14" t="s">
        <v>97</v>
      </c>
      <c r="H332" s="14" t="s">
        <v>97</v>
      </c>
      <c r="I332" s="13">
        <v>22</v>
      </c>
      <c r="J332" s="13">
        <v>4805</v>
      </c>
      <c r="K332" s="13">
        <v>1</v>
      </c>
      <c r="L332" s="13">
        <v>1</v>
      </c>
      <c r="M332" s="13">
        <v>1</v>
      </c>
      <c r="N332" s="14" t="s">
        <v>977</v>
      </c>
      <c r="O332" s="14" t="s">
        <v>1105</v>
      </c>
      <c r="P332" s="14" t="s">
        <v>159</v>
      </c>
      <c r="Q332" s="14" t="s">
        <v>159</v>
      </c>
      <c r="R332" s="14" t="s">
        <v>159</v>
      </c>
      <c r="S332" s="13">
        <v>0</v>
      </c>
      <c r="T332" s="13">
        <v>0</v>
      </c>
      <c r="U332" s="13">
        <v>0</v>
      </c>
      <c r="V332" s="13">
        <v>0</v>
      </c>
      <c r="W332" s="13">
        <v>0</v>
      </c>
      <c r="X332" s="13">
        <v>0</v>
      </c>
      <c r="Y332" s="13">
        <v>0</v>
      </c>
      <c r="Z332" s="13">
        <v>1</v>
      </c>
      <c r="AA332" s="13">
        <v>0</v>
      </c>
      <c r="AB332" s="13">
        <v>78</v>
      </c>
      <c r="AC332" s="1" t="str">
        <f t="shared" si="24"/>
        <v>freestand</v>
      </c>
      <c r="AD332" s="1">
        <f>IF(I332=0,CONTROL!H$13,IF(I332&lt;=CONTROL!F$12,CONTROL!H$12,IF(I332&lt;=CONTROL!F$11,CONTROL!H$11,IF(I332&lt;=CONTROL!F$10,CONTROL!H$10,CONTROL!H$9))))</f>
        <v>4805</v>
      </c>
      <c r="AE332" s="1">
        <f t="shared" si="25"/>
        <v>0</v>
      </c>
      <c r="AF332" s="19">
        <f t="shared" si="26"/>
        <v>0</v>
      </c>
      <c r="AG332" s="19">
        <f t="shared" si="27"/>
        <v>1</v>
      </c>
    </row>
    <row r="333" spans="1:33" x14ac:dyDescent="0.25">
      <c r="A333" s="12" t="s">
        <v>146</v>
      </c>
      <c r="B333" s="13">
        <v>130</v>
      </c>
      <c r="C333" s="13">
        <v>156</v>
      </c>
      <c r="D333" s="13">
        <v>361</v>
      </c>
      <c r="E333" s="14" t="s">
        <v>147</v>
      </c>
      <c r="F333" s="13">
        <v>92</v>
      </c>
      <c r="G333" s="14" t="s">
        <v>97</v>
      </c>
      <c r="H333" s="14" t="s">
        <v>97</v>
      </c>
      <c r="I333" s="13">
        <v>22</v>
      </c>
      <c r="J333" s="13">
        <v>4805</v>
      </c>
      <c r="K333" s="13">
        <v>0.01</v>
      </c>
      <c r="L333" s="13">
        <v>2</v>
      </c>
      <c r="M333" s="13">
        <v>0</v>
      </c>
      <c r="N333" s="14" t="s">
        <v>900</v>
      </c>
      <c r="O333" s="14" t="s">
        <v>1106</v>
      </c>
      <c r="P333" s="14" t="s">
        <v>795</v>
      </c>
      <c r="Q333" s="14" t="s">
        <v>791</v>
      </c>
      <c r="R333" s="14" t="s">
        <v>155</v>
      </c>
      <c r="S333" s="13">
        <v>51</v>
      </c>
      <c r="T333" s="13">
        <v>0</v>
      </c>
      <c r="U333" s="13">
        <v>0</v>
      </c>
      <c r="V333" s="13">
        <v>0</v>
      </c>
      <c r="W333" s="13">
        <v>3</v>
      </c>
      <c r="X333" s="13">
        <v>48</v>
      </c>
      <c r="Y333" s="13">
        <v>51</v>
      </c>
      <c r="Z333" s="13">
        <v>0</v>
      </c>
      <c r="AA333" s="13">
        <v>0</v>
      </c>
      <c r="AB333" s="13">
        <v>78</v>
      </c>
      <c r="AC333" s="1" t="str">
        <f t="shared" si="24"/>
        <v>mobile</v>
      </c>
      <c r="AD333" s="1">
        <f>IF(I333=0,CONTROL!H$13,IF(I333&lt;=CONTROL!F$12,CONTROL!H$12,IF(I333&lt;=CONTROL!F$11,CONTROL!H$11,IF(I333&lt;=CONTROL!F$10,CONTROL!H$10,CONTROL!H$9))))</f>
        <v>4805</v>
      </c>
      <c r="AE333" s="1">
        <f t="shared" si="25"/>
        <v>51</v>
      </c>
      <c r="AF333" s="19">
        <f t="shared" si="26"/>
        <v>1.0613943808532778E-2</v>
      </c>
      <c r="AG333" s="19">
        <f t="shared" si="27"/>
        <v>1.0613943808532778E-2</v>
      </c>
    </row>
    <row r="334" spans="1:33" x14ac:dyDescent="0.25">
      <c r="A334" s="12" t="s">
        <v>146</v>
      </c>
      <c r="B334" s="13">
        <v>88</v>
      </c>
      <c r="C334" s="13">
        <v>106</v>
      </c>
      <c r="D334" s="13">
        <v>163</v>
      </c>
      <c r="E334" s="14" t="s">
        <v>147</v>
      </c>
      <c r="F334" s="13">
        <v>92</v>
      </c>
      <c r="G334" s="14" t="s">
        <v>97</v>
      </c>
      <c r="H334" s="14" t="s">
        <v>97</v>
      </c>
      <c r="I334" s="13">
        <v>22</v>
      </c>
      <c r="J334" s="13">
        <v>4805</v>
      </c>
      <c r="K334" s="13">
        <v>7.0000000000000007E-2</v>
      </c>
      <c r="L334" s="13">
        <v>2</v>
      </c>
      <c r="M334" s="13">
        <v>0</v>
      </c>
      <c r="N334" s="14" t="s">
        <v>905</v>
      </c>
      <c r="O334" s="14" t="s">
        <v>1107</v>
      </c>
      <c r="P334" s="14" t="s">
        <v>1108</v>
      </c>
      <c r="Q334" s="14" t="s">
        <v>857</v>
      </c>
      <c r="R334" s="14" t="s">
        <v>149</v>
      </c>
      <c r="S334" s="13">
        <v>333</v>
      </c>
      <c r="T334" s="13">
        <v>0</v>
      </c>
      <c r="U334" s="13">
        <v>0</v>
      </c>
      <c r="V334" s="13">
        <v>0</v>
      </c>
      <c r="W334" s="13">
        <v>0</v>
      </c>
      <c r="X334" s="13">
        <v>333</v>
      </c>
      <c r="Y334" s="13">
        <v>333</v>
      </c>
      <c r="Z334" s="13">
        <v>0</v>
      </c>
      <c r="AA334" s="13">
        <v>0</v>
      </c>
      <c r="AB334" s="13">
        <v>78</v>
      </c>
      <c r="AC334" s="1" t="str">
        <f t="shared" si="24"/>
        <v>mobile</v>
      </c>
      <c r="AD334" s="1">
        <f>IF(I334=0,CONTROL!H$13,IF(I334&lt;=CONTROL!F$12,CONTROL!H$12,IF(I334&lt;=CONTROL!F$11,CONTROL!H$11,IF(I334&lt;=CONTROL!F$10,CONTROL!H$10,CONTROL!H$9))))</f>
        <v>4805</v>
      </c>
      <c r="AE334" s="1">
        <f t="shared" si="25"/>
        <v>333</v>
      </c>
      <c r="AF334" s="19">
        <f t="shared" si="26"/>
        <v>6.9302809573361088E-2</v>
      </c>
      <c r="AG334" s="19">
        <f t="shared" si="27"/>
        <v>6.9302809573361088E-2</v>
      </c>
    </row>
    <row r="335" spans="1:33" x14ac:dyDescent="0.25">
      <c r="A335" s="12" t="s">
        <v>146</v>
      </c>
      <c r="B335" s="13">
        <v>169</v>
      </c>
      <c r="C335" s="13">
        <v>206</v>
      </c>
      <c r="D335" s="13">
        <v>488</v>
      </c>
      <c r="E335" s="14" t="s">
        <v>147</v>
      </c>
      <c r="F335" s="13">
        <v>92</v>
      </c>
      <c r="G335" s="14" t="s">
        <v>97</v>
      </c>
      <c r="H335" s="14" t="s">
        <v>97</v>
      </c>
      <c r="I335" s="13">
        <v>22</v>
      </c>
      <c r="J335" s="13">
        <v>4805</v>
      </c>
      <c r="K335" s="13">
        <v>0.12</v>
      </c>
      <c r="L335" s="13">
        <v>2</v>
      </c>
      <c r="M335" s="13">
        <v>0</v>
      </c>
      <c r="N335" s="14" t="s">
        <v>900</v>
      </c>
      <c r="O335" s="14" t="s">
        <v>1106</v>
      </c>
      <c r="P335" s="14" t="s">
        <v>795</v>
      </c>
      <c r="Q335" s="14" t="s">
        <v>791</v>
      </c>
      <c r="R335" s="14" t="s">
        <v>155</v>
      </c>
      <c r="S335" s="13">
        <v>557</v>
      </c>
      <c r="T335" s="13">
        <v>0</v>
      </c>
      <c r="U335" s="13">
        <v>0</v>
      </c>
      <c r="V335" s="13">
        <v>0</v>
      </c>
      <c r="W335" s="13">
        <v>9</v>
      </c>
      <c r="X335" s="13">
        <v>548</v>
      </c>
      <c r="Y335" s="13">
        <v>557</v>
      </c>
      <c r="Z335" s="13">
        <v>0</v>
      </c>
      <c r="AA335" s="13">
        <v>0</v>
      </c>
      <c r="AB335" s="13">
        <v>78</v>
      </c>
      <c r="AC335" s="1" t="str">
        <f t="shared" si="24"/>
        <v>mobile</v>
      </c>
      <c r="AD335" s="1">
        <f>IF(I335=0,CONTROL!H$13,IF(I335&lt;=CONTROL!F$12,CONTROL!H$12,IF(I335&lt;=CONTROL!F$11,CONTROL!H$11,IF(I335&lt;=CONTROL!F$10,CONTROL!H$10,CONTROL!H$9))))</f>
        <v>4805</v>
      </c>
      <c r="AE335" s="1">
        <f t="shared" si="25"/>
        <v>557</v>
      </c>
      <c r="AF335" s="19">
        <f t="shared" si="26"/>
        <v>0.11592091571279917</v>
      </c>
      <c r="AG335" s="19">
        <f t="shared" si="27"/>
        <v>0.11592091571279917</v>
      </c>
    </row>
    <row r="336" spans="1:33" x14ac:dyDescent="0.25">
      <c r="A336" s="12" t="s">
        <v>146</v>
      </c>
      <c r="B336" s="13">
        <v>155</v>
      </c>
      <c r="C336" s="13">
        <v>189</v>
      </c>
      <c r="D336" s="13">
        <v>524</v>
      </c>
      <c r="E336" s="14" t="s">
        <v>147</v>
      </c>
      <c r="F336" s="13">
        <v>92</v>
      </c>
      <c r="G336" s="14" t="s">
        <v>97</v>
      </c>
      <c r="H336" s="14" t="s">
        <v>97</v>
      </c>
      <c r="I336" s="13">
        <v>22</v>
      </c>
      <c r="J336" s="13">
        <v>4805</v>
      </c>
      <c r="K336" s="13">
        <v>0.02</v>
      </c>
      <c r="L336" s="13">
        <v>2</v>
      </c>
      <c r="M336" s="13">
        <v>0</v>
      </c>
      <c r="N336" s="14" t="s">
        <v>900</v>
      </c>
      <c r="O336" s="14" t="s">
        <v>1109</v>
      </c>
      <c r="P336" s="14" t="s">
        <v>1110</v>
      </c>
      <c r="Q336" s="14" t="s">
        <v>798</v>
      </c>
      <c r="R336" s="14" t="s">
        <v>1097</v>
      </c>
      <c r="S336" s="13">
        <v>100</v>
      </c>
      <c r="T336" s="13">
        <v>0</v>
      </c>
      <c r="U336" s="13">
        <v>0</v>
      </c>
      <c r="V336" s="13">
        <v>0</v>
      </c>
      <c r="W336" s="13">
        <v>23</v>
      </c>
      <c r="X336" s="13">
        <v>77</v>
      </c>
      <c r="Y336" s="13">
        <v>100</v>
      </c>
      <c r="Z336" s="13">
        <v>0</v>
      </c>
      <c r="AA336" s="13">
        <v>0</v>
      </c>
      <c r="AB336" s="13">
        <v>78</v>
      </c>
      <c r="AC336" s="1" t="str">
        <f t="shared" si="24"/>
        <v>mobile</v>
      </c>
      <c r="AD336" s="1">
        <f>IF(I336=0,CONTROL!H$13,IF(I336&lt;=CONTROL!F$12,CONTROL!H$12,IF(I336&lt;=CONTROL!F$11,CONTROL!H$11,IF(I336&lt;=CONTROL!F$10,CONTROL!H$10,CONTROL!H$9))))</f>
        <v>4805</v>
      </c>
      <c r="AE336" s="1">
        <f t="shared" si="25"/>
        <v>100</v>
      </c>
      <c r="AF336" s="19">
        <f t="shared" si="26"/>
        <v>2.081165452653486E-2</v>
      </c>
      <c r="AG336" s="19">
        <f t="shared" si="27"/>
        <v>2.081165452653486E-2</v>
      </c>
    </row>
    <row r="337" spans="1:33" x14ac:dyDescent="0.25">
      <c r="A337" s="12" t="s">
        <v>146</v>
      </c>
      <c r="B337" s="13">
        <v>77</v>
      </c>
      <c r="C337" s="13">
        <v>94</v>
      </c>
      <c r="D337" s="13">
        <v>141</v>
      </c>
      <c r="E337" s="14" t="s">
        <v>147</v>
      </c>
      <c r="F337" s="13">
        <v>92</v>
      </c>
      <c r="G337" s="14" t="s">
        <v>97</v>
      </c>
      <c r="H337" s="14" t="s">
        <v>97</v>
      </c>
      <c r="I337" s="13">
        <v>22</v>
      </c>
      <c r="J337" s="13">
        <v>4805</v>
      </c>
      <c r="K337" s="13">
        <v>0.45</v>
      </c>
      <c r="L337" s="13">
        <v>2</v>
      </c>
      <c r="M337" s="13">
        <v>0</v>
      </c>
      <c r="N337" s="14" t="s">
        <v>1017</v>
      </c>
      <c r="O337" s="14" t="s">
        <v>1111</v>
      </c>
      <c r="P337" s="14" t="s">
        <v>797</v>
      </c>
      <c r="Q337" s="14" t="s">
        <v>798</v>
      </c>
      <c r="R337" s="14" t="s">
        <v>530</v>
      </c>
      <c r="S337" s="13">
        <v>2171</v>
      </c>
      <c r="T337" s="13">
        <v>0</v>
      </c>
      <c r="U337" s="13">
        <v>0</v>
      </c>
      <c r="V337" s="13">
        <v>0</v>
      </c>
      <c r="W337" s="13">
        <v>454</v>
      </c>
      <c r="X337" s="13">
        <v>1706</v>
      </c>
      <c r="Y337" s="13">
        <v>2171</v>
      </c>
      <c r="Z337" s="13">
        <v>0</v>
      </c>
      <c r="AA337" s="13">
        <v>0</v>
      </c>
      <c r="AB337" s="13">
        <v>78</v>
      </c>
      <c r="AC337" s="1" t="str">
        <f t="shared" si="24"/>
        <v>mobile</v>
      </c>
      <c r="AD337" s="1">
        <f>IF(I337=0,CONTROL!H$13,IF(I337&lt;=CONTROL!F$12,CONTROL!H$12,IF(I337&lt;=CONTROL!F$11,CONTROL!H$11,IF(I337&lt;=CONTROL!F$10,CONTROL!H$10,CONTROL!H$9))))</f>
        <v>4805</v>
      </c>
      <c r="AE337" s="1">
        <f t="shared" si="25"/>
        <v>2160</v>
      </c>
      <c r="AF337" s="19">
        <f t="shared" si="26"/>
        <v>0.44953173777315297</v>
      </c>
      <c r="AG337" s="19">
        <f t="shared" si="27"/>
        <v>0.44953173777315297</v>
      </c>
    </row>
    <row r="338" spans="1:33" x14ac:dyDescent="0.25">
      <c r="A338" s="12" t="s">
        <v>146</v>
      </c>
      <c r="B338" s="13">
        <v>4</v>
      </c>
      <c r="C338" s="13">
        <v>9</v>
      </c>
      <c r="D338" s="13">
        <v>9</v>
      </c>
      <c r="E338" s="14" t="s">
        <v>147</v>
      </c>
      <c r="F338" s="13">
        <v>92</v>
      </c>
      <c r="G338" s="14" t="s">
        <v>97</v>
      </c>
      <c r="H338" s="14" t="s">
        <v>97</v>
      </c>
      <c r="I338" s="13">
        <v>22</v>
      </c>
      <c r="J338" s="13">
        <v>4805</v>
      </c>
      <c r="K338" s="13">
        <v>0.31</v>
      </c>
      <c r="L338" s="13">
        <v>2</v>
      </c>
      <c r="M338" s="13">
        <v>0</v>
      </c>
      <c r="N338" s="14" t="s">
        <v>1088</v>
      </c>
      <c r="O338" s="14" t="s">
        <v>825</v>
      </c>
      <c r="P338" s="14" t="s">
        <v>826</v>
      </c>
      <c r="Q338" s="14" t="s">
        <v>798</v>
      </c>
      <c r="R338" s="14" t="s">
        <v>683</v>
      </c>
      <c r="S338" s="13">
        <v>1509</v>
      </c>
      <c r="T338" s="13">
        <v>0</v>
      </c>
      <c r="U338" s="13">
        <v>0</v>
      </c>
      <c r="V338" s="13">
        <v>0</v>
      </c>
      <c r="W338" s="13">
        <v>575</v>
      </c>
      <c r="X338" s="13">
        <v>934</v>
      </c>
      <c r="Y338" s="13">
        <v>1509</v>
      </c>
      <c r="Z338" s="13">
        <v>0</v>
      </c>
      <c r="AA338" s="13">
        <v>0</v>
      </c>
      <c r="AB338" s="13">
        <v>78</v>
      </c>
      <c r="AC338" s="1" t="str">
        <f t="shared" si="24"/>
        <v>mobile</v>
      </c>
      <c r="AD338" s="1">
        <f>IF(I338=0,CONTROL!H$13,IF(I338&lt;=CONTROL!F$12,CONTROL!H$12,IF(I338&lt;=CONTROL!F$11,CONTROL!H$11,IF(I338&lt;=CONTROL!F$10,CONTROL!H$10,CONTROL!H$9))))</f>
        <v>4805</v>
      </c>
      <c r="AE338" s="1">
        <f t="shared" si="25"/>
        <v>1509</v>
      </c>
      <c r="AF338" s="19">
        <f t="shared" si="26"/>
        <v>0.31404786680541102</v>
      </c>
      <c r="AG338" s="19">
        <f t="shared" si="27"/>
        <v>0.31404786680541102</v>
      </c>
    </row>
    <row r="339" spans="1:33" x14ac:dyDescent="0.25">
      <c r="A339" s="12" t="s">
        <v>146</v>
      </c>
      <c r="B339" s="13">
        <v>155</v>
      </c>
      <c r="C339" s="13">
        <v>189</v>
      </c>
      <c r="D339" s="13">
        <v>427</v>
      </c>
      <c r="E339" s="14" t="s">
        <v>147</v>
      </c>
      <c r="F339" s="13">
        <v>92</v>
      </c>
      <c r="G339" s="14" t="s">
        <v>97</v>
      </c>
      <c r="H339" s="14" t="s">
        <v>97</v>
      </c>
      <c r="I339" s="13">
        <v>22</v>
      </c>
      <c r="J339" s="13">
        <v>4805</v>
      </c>
      <c r="K339" s="13">
        <v>0.36</v>
      </c>
      <c r="L339" s="13">
        <v>2</v>
      </c>
      <c r="M339" s="13">
        <v>0</v>
      </c>
      <c r="N339" s="14" t="s">
        <v>900</v>
      </c>
      <c r="O339" s="14" t="s">
        <v>809</v>
      </c>
      <c r="P339" s="14" t="s">
        <v>810</v>
      </c>
      <c r="Q339" s="14" t="s">
        <v>791</v>
      </c>
      <c r="R339" s="14" t="s">
        <v>1097</v>
      </c>
      <c r="S339" s="13">
        <v>1714</v>
      </c>
      <c r="T339" s="13">
        <v>0</v>
      </c>
      <c r="U339" s="13">
        <v>0</v>
      </c>
      <c r="V339" s="13">
        <v>0</v>
      </c>
      <c r="W339" s="13">
        <v>533</v>
      </c>
      <c r="X339" s="13">
        <v>1181</v>
      </c>
      <c r="Y339" s="13">
        <v>1714</v>
      </c>
      <c r="Z339" s="13">
        <v>0</v>
      </c>
      <c r="AA339" s="13">
        <v>0</v>
      </c>
      <c r="AB339" s="13">
        <v>78</v>
      </c>
      <c r="AC339" s="1" t="str">
        <f t="shared" si="24"/>
        <v>mobile</v>
      </c>
      <c r="AD339" s="1">
        <f>IF(I339=0,CONTROL!H$13,IF(I339&lt;=CONTROL!F$12,CONTROL!H$12,IF(I339&lt;=CONTROL!F$11,CONTROL!H$11,IF(I339&lt;=CONTROL!F$10,CONTROL!H$10,CONTROL!H$9))))</f>
        <v>4805</v>
      </c>
      <c r="AE339" s="1">
        <f t="shared" si="25"/>
        <v>1714</v>
      </c>
      <c r="AF339" s="19">
        <f t="shared" si="26"/>
        <v>0.35671175858480747</v>
      </c>
      <c r="AG339" s="19">
        <f t="shared" si="27"/>
        <v>0.35671175858480747</v>
      </c>
    </row>
    <row r="340" spans="1:33" x14ac:dyDescent="0.25">
      <c r="A340" s="12" t="s">
        <v>146</v>
      </c>
      <c r="B340" s="13">
        <v>117</v>
      </c>
      <c r="C340" s="13">
        <v>136</v>
      </c>
      <c r="D340" s="13">
        <v>257</v>
      </c>
      <c r="E340" s="14" t="s">
        <v>147</v>
      </c>
      <c r="F340" s="13">
        <v>92</v>
      </c>
      <c r="G340" s="14" t="s">
        <v>97</v>
      </c>
      <c r="H340" s="14" t="s">
        <v>97</v>
      </c>
      <c r="I340" s="13">
        <v>22</v>
      </c>
      <c r="J340" s="13">
        <v>4805</v>
      </c>
      <c r="K340" s="13">
        <v>0.66</v>
      </c>
      <c r="L340" s="13">
        <v>2</v>
      </c>
      <c r="M340" s="13">
        <v>0</v>
      </c>
      <c r="N340" s="14" t="s">
        <v>900</v>
      </c>
      <c r="O340" s="14" t="s">
        <v>859</v>
      </c>
      <c r="P340" s="14" t="s">
        <v>806</v>
      </c>
      <c r="Q340" s="14" t="s">
        <v>791</v>
      </c>
      <c r="R340" s="14" t="s">
        <v>158</v>
      </c>
      <c r="S340" s="13">
        <v>3156</v>
      </c>
      <c r="T340" s="13">
        <v>0</v>
      </c>
      <c r="U340" s="13">
        <v>0</v>
      </c>
      <c r="V340" s="13">
        <v>0</v>
      </c>
      <c r="W340" s="13">
        <v>1146</v>
      </c>
      <c r="X340" s="13">
        <v>2010</v>
      </c>
      <c r="Y340" s="13">
        <v>3156</v>
      </c>
      <c r="Z340" s="13">
        <v>0</v>
      </c>
      <c r="AA340" s="13">
        <v>0</v>
      </c>
      <c r="AB340" s="13">
        <v>78</v>
      </c>
      <c r="AC340" s="1" t="str">
        <f t="shared" si="24"/>
        <v>mobile</v>
      </c>
      <c r="AD340" s="1">
        <f>IF(I340=0,CONTROL!H$13,IF(I340&lt;=CONTROL!F$12,CONTROL!H$12,IF(I340&lt;=CONTROL!F$11,CONTROL!H$11,IF(I340&lt;=CONTROL!F$10,CONTROL!H$10,CONTROL!H$9))))</f>
        <v>4805</v>
      </c>
      <c r="AE340" s="1">
        <f t="shared" si="25"/>
        <v>3156</v>
      </c>
      <c r="AF340" s="19">
        <f t="shared" si="26"/>
        <v>0.65681581685744017</v>
      </c>
      <c r="AG340" s="19">
        <f t="shared" si="27"/>
        <v>0.65681581685744017</v>
      </c>
    </row>
    <row r="341" spans="1:33" x14ac:dyDescent="0.25">
      <c r="A341" s="12" t="s">
        <v>146</v>
      </c>
      <c r="B341" s="13">
        <v>156</v>
      </c>
      <c r="C341" s="13">
        <v>190</v>
      </c>
      <c r="D341" s="13">
        <v>431</v>
      </c>
      <c r="E341" s="14" t="s">
        <v>147</v>
      </c>
      <c r="F341" s="13">
        <v>92</v>
      </c>
      <c r="G341" s="14" t="s">
        <v>97</v>
      </c>
      <c r="H341" s="14" t="s">
        <v>97</v>
      </c>
      <c r="I341" s="13">
        <v>22</v>
      </c>
      <c r="J341" s="13">
        <v>4805</v>
      </c>
      <c r="K341" s="13">
        <v>0.05</v>
      </c>
      <c r="L341" s="13">
        <v>2</v>
      </c>
      <c r="M341" s="13">
        <v>0</v>
      </c>
      <c r="N341" s="14" t="s">
        <v>1006</v>
      </c>
      <c r="O341" s="14" t="s">
        <v>789</v>
      </c>
      <c r="P341" s="14" t="s">
        <v>808</v>
      </c>
      <c r="Q341" s="14" t="s">
        <v>791</v>
      </c>
      <c r="R341" s="14" t="s">
        <v>492</v>
      </c>
      <c r="S341" s="13">
        <v>234</v>
      </c>
      <c r="T341" s="13">
        <v>0</v>
      </c>
      <c r="U341" s="13">
        <v>0</v>
      </c>
      <c r="V341" s="13">
        <v>0</v>
      </c>
      <c r="W341" s="13">
        <v>108</v>
      </c>
      <c r="X341" s="13">
        <v>126</v>
      </c>
      <c r="Y341" s="13">
        <v>234</v>
      </c>
      <c r="Z341" s="13">
        <v>0</v>
      </c>
      <c r="AA341" s="13">
        <v>0</v>
      </c>
      <c r="AB341" s="13">
        <v>78</v>
      </c>
      <c r="AC341" s="1" t="str">
        <f t="shared" si="24"/>
        <v>mobile</v>
      </c>
      <c r="AD341" s="1">
        <f>IF(I341=0,CONTROL!H$13,IF(I341&lt;=CONTROL!F$12,CONTROL!H$12,IF(I341&lt;=CONTROL!F$11,CONTROL!H$11,IF(I341&lt;=CONTROL!F$10,CONTROL!H$10,CONTROL!H$9))))</f>
        <v>4805</v>
      </c>
      <c r="AE341" s="1">
        <f t="shared" si="25"/>
        <v>234</v>
      </c>
      <c r="AF341" s="19">
        <f t="shared" si="26"/>
        <v>4.8699271592091573E-2</v>
      </c>
      <c r="AG341" s="19">
        <f t="shared" si="27"/>
        <v>4.8699271592091573E-2</v>
      </c>
    </row>
    <row r="342" spans="1:33" x14ac:dyDescent="0.25">
      <c r="A342" s="12" t="s">
        <v>146</v>
      </c>
      <c r="B342" s="13">
        <v>88</v>
      </c>
      <c r="C342" s="13">
        <v>106</v>
      </c>
      <c r="D342" s="13">
        <v>164</v>
      </c>
      <c r="E342" s="14" t="s">
        <v>147</v>
      </c>
      <c r="F342" s="13">
        <v>92</v>
      </c>
      <c r="G342" s="14" t="s">
        <v>97</v>
      </c>
      <c r="H342" s="14" t="s">
        <v>97</v>
      </c>
      <c r="I342" s="13">
        <v>22</v>
      </c>
      <c r="J342" s="13">
        <v>4805</v>
      </c>
      <c r="K342" s="13">
        <v>7.0000000000000007E-2</v>
      </c>
      <c r="L342" s="13">
        <v>2</v>
      </c>
      <c r="M342" s="13">
        <v>0</v>
      </c>
      <c r="N342" s="14" t="s">
        <v>905</v>
      </c>
      <c r="O342" s="14" t="s">
        <v>149</v>
      </c>
      <c r="P342" s="14" t="s">
        <v>856</v>
      </c>
      <c r="Q342" s="14" t="s">
        <v>857</v>
      </c>
      <c r="R342" s="14" t="s">
        <v>149</v>
      </c>
      <c r="S342" s="13">
        <v>333</v>
      </c>
      <c r="T342" s="13">
        <v>0</v>
      </c>
      <c r="U342" s="13">
        <v>0</v>
      </c>
      <c r="V342" s="13">
        <v>0</v>
      </c>
      <c r="W342" s="13">
        <v>0</v>
      </c>
      <c r="X342" s="13">
        <v>333</v>
      </c>
      <c r="Y342" s="13">
        <v>333</v>
      </c>
      <c r="Z342" s="13">
        <v>0</v>
      </c>
      <c r="AA342" s="13">
        <v>0</v>
      </c>
      <c r="AB342" s="13">
        <v>78</v>
      </c>
      <c r="AC342" s="1" t="str">
        <f t="shared" si="24"/>
        <v>mobile</v>
      </c>
      <c r="AD342" s="1">
        <f>IF(I342=0,CONTROL!H$13,IF(I342&lt;=CONTROL!F$12,CONTROL!H$12,IF(I342&lt;=CONTROL!F$11,CONTROL!H$11,IF(I342&lt;=CONTROL!F$10,CONTROL!H$10,CONTROL!H$9))))</f>
        <v>4805</v>
      </c>
      <c r="AE342" s="1">
        <f t="shared" si="25"/>
        <v>333</v>
      </c>
      <c r="AF342" s="19">
        <f t="shared" si="26"/>
        <v>6.9302809573361088E-2</v>
      </c>
      <c r="AG342" s="19">
        <f t="shared" si="27"/>
        <v>6.9302809573361088E-2</v>
      </c>
    </row>
    <row r="343" spans="1:33" x14ac:dyDescent="0.25">
      <c r="A343" s="12" t="s">
        <v>161</v>
      </c>
      <c r="B343" s="13">
        <v>116</v>
      </c>
      <c r="C343" s="13">
        <v>-99</v>
      </c>
      <c r="D343" s="13">
        <v>157</v>
      </c>
      <c r="E343" s="14" t="s">
        <v>165</v>
      </c>
      <c r="F343" s="13">
        <v>92</v>
      </c>
      <c r="G343" s="14" t="s">
        <v>97</v>
      </c>
      <c r="H343" s="14" t="s">
        <v>97</v>
      </c>
      <c r="I343" s="13">
        <v>22</v>
      </c>
      <c r="J343" s="13">
        <v>4805</v>
      </c>
      <c r="K343" s="13">
        <v>0.16</v>
      </c>
      <c r="L343" s="13">
        <v>2</v>
      </c>
      <c r="M343" s="13">
        <v>0</v>
      </c>
      <c r="N343" s="14" t="s">
        <v>159</v>
      </c>
      <c r="O343" s="14" t="s">
        <v>840</v>
      </c>
      <c r="P343" s="14" t="s">
        <v>159</v>
      </c>
      <c r="Q343" s="14" t="s">
        <v>159</v>
      </c>
      <c r="R343" s="14" t="s">
        <v>159</v>
      </c>
      <c r="S343" s="13">
        <v>776</v>
      </c>
      <c r="T343" s="13">
        <v>25</v>
      </c>
      <c r="U343" s="13">
        <v>29</v>
      </c>
      <c r="V343" s="13">
        <v>54</v>
      </c>
      <c r="W343" s="13">
        <v>270</v>
      </c>
      <c r="X343" s="13">
        <v>452</v>
      </c>
      <c r="Y343" s="13">
        <v>722</v>
      </c>
      <c r="Z343" s="13">
        <v>0</v>
      </c>
      <c r="AA343" s="13">
        <v>0</v>
      </c>
      <c r="AB343" s="13">
        <v>78</v>
      </c>
      <c r="AC343" s="1" t="str">
        <f t="shared" si="24"/>
        <v>mobile</v>
      </c>
      <c r="AD343" s="1">
        <f>IF(I343=0,CONTROL!H$13,IF(I343&lt;=CONTROL!F$12,CONTROL!H$12,IF(I343&lt;=CONTROL!F$11,CONTROL!H$11,IF(I343&lt;=CONTROL!F$10,CONTROL!H$10,CONTROL!H$9))))</f>
        <v>4805</v>
      </c>
      <c r="AE343" s="1">
        <f t="shared" si="25"/>
        <v>776</v>
      </c>
      <c r="AF343" s="19">
        <f t="shared" si="26"/>
        <v>0.1614984391259105</v>
      </c>
      <c r="AG343" s="19">
        <f t="shared" si="27"/>
        <v>0.1614984391259105</v>
      </c>
    </row>
    <row r="344" spans="1:33" x14ac:dyDescent="0.25">
      <c r="A344" s="12" t="s">
        <v>146</v>
      </c>
      <c r="B344" s="13">
        <v>81</v>
      </c>
      <c r="C344" s="13">
        <v>98</v>
      </c>
      <c r="D344" s="13">
        <v>151</v>
      </c>
      <c r="E344" s="14" t="s">
        <v>147</v>
      </c>
      <c r="F344" s="13">
        <v>92</v>
      </c>
      <c r="G344" s="14" t="s">
        <v>97</v>
      </c>
      <c r="H344" s="14" t="s">
        <v>97</v>
      </c>
      <c r="I344" s="13">
        <v>22</v>
      </c>
      <c r="J344" s="13">
        <v>4805</v>
      </c>
      <c r="K344" s="13">
        <v>7.0000000000000007E-2</v>
      </c>
      <c r="L344" s="13">
        <v>2</v>
      </c>
      <c r="M344" s="13">
        <v>0</v>
      </c>
      <c r="N344" s="14" t="s">
        <v>1103</v>
      </c>
      <c r="O344" s="14" t="s">
        <v>785</v>
      </c>
      <c r="P344" s="14" t="s">
        <v>807</v>
      </c>
      <c r="Q344" s="14" t="s">
        <v>783</v>
      </c>
      <c r="R344" s="14" t="s">
        <v>788</v>
      </c>
      <c r="S344" s="13">
        <v>313</v>
      </c>
      <c r="T344" s="13">
        <v>0</v>
      </c>
      <c r="U344" s="13">
        <v>0</v>
      </c>
      <c r="V344" s="13">
        <v>0</v>
      </c>
      <c r="W344" s="13">
        <v>0</v>
      </c>
      <c r="X344" s="13">
        <v>313</v>
      </c>
      <c r="Y344" s="13">
        <v>313</v>
      </c>
      <c r="Z344" s="13">
        <v>0</v>
      </c>
      <c r="AA344" s="13">
        <v>0</v>
      </c>
      <c r="AB344" s="13">
        <v>78</v>
      </c>
      <c r="AC344" s="1" t="str">
        <f t="shared" si="24"/>
        <v>mobile</v>
      </c>
      <c r="AD344" s="1">
        <f>IF(I344=0,CONTROL!H$13,IF(I344&lt;=CONTROL!F$12,CONTROL!H$12,IF(I344&lt;=CONTROL!F$11,CONTROL!H$11,IF(I344&lt;=CONTROL!F$10,CONTROL!H$10,CONTROL!H$9))))</f>
        <v>4805</v>
      </c>
      <c r="AE344" s="1">
        <f t="shared" si="25"/>
        <v>313</v>
      </c>
      <c r="AF344" s="19">
        <f t="shared" si="26"/>
        <v>6.5140478668054114E-2</v>
      </c>
      <c r="AG344" s="19">
        <f t="shared" si="27"/>
        <v>6.5140478668054114E-2</v>
      </c>
    </row>
    <row r="345" spans="1:33" x14ac:dyDescent="0.25">
      <c r="A345" s="12" t="s">
        <v>146</v>
      </c>
      <c r="B345" s="13">
        <v>49</v>
      </c>
      <c r="C345" s="13">
        <v>67</v>
      </c>
      <c r="D345" s="13">
        <v>103</v>
      </c>
      <c r="E345" s="14" t="s">
        <v>147</v>
      </c>
      <c r="F345" s="13">
        <v>92</v>
      </c>
      <c r="G345" s="14" t="s">
        <v>97</v>
      </c>
      <c r="H345" s="14" t="s">
        <v>97</v>
      </c>
      <c r="I345" s="13">
        <v>22</v>
      </c>
      <c r="J345" s="13">
        <v>4805</v>
      </c>
      <c r="K345" s="13">
        <v>1</v>
      </c>
      <c r="L345" s="13">
        <v>1</v>
      </c>
      <c r="M345" s="13">
        <v>1</v>
      </c>
      <c r="N345" s="14" t="s">
        <v>1112</v>
      </c>
      <c r="O345" s="14" t="s">
        <v>1113</v>
      </c>
      <c r="P345" s="14" t="s">
        <v>804</v>
      </c>
      <c r="Q345" s="14" t="s">
        <v>791</v>
      </c>
      <c r="R345" s="14" t="s">
        <v>1114</v>
      </c>
      <c r="S345" s="13">
        <v>1913</v>
      </c>
      <c r="T345" s="13">
        <v>0</v>
      </c>
      <c r="U345" s="13">
        <v>0</v>
      </c>
      <c r="V345" s="13">
        <v>0</v>
      </c>
      <c r="W345" s="13">
        <v>515</v>
      </c>
      <c r="X345" s="13">
        <v>1398</v>
      </c>
      <c r="Y345" s="13">
        <v>1913</v>
      </c>
      <c r="Z345" s="13">
        <v>0</v>
      </c>
      <c r="AA345" s="13">
        <v>0</v>
      </c>
      <c r="AB345" s="13">
        <v>78</v>
      </c>
      <c r="AC345" s="1" t="str">
        <f t="shared" si="24"/>
        <v>freestand</v>
      </c>
      <c r="AD345" s="1">
        <f>IF(I345=0,CONTROL!H$13,IF(I345&lt;=CONTROL!F$12,CONTROL!H$12,IF(I345&lt;=CONTROL!F$11,CONTROL!H$11,IF(I345&lt;=CONTROL!F$10,CONTROL!H$10,CONTROL!H$9))))</f>
        <v>4805</v>
      </c>
      <c r="AE345" s="1">
        <f t="shared" si="25"/>
        <v>1913</v>
      </c>
      <c r="AF345" s="19">
        <f t="shared" si="26"/>
        <v>0.39812695109261187</v>
      </c>
      <c r="AG345" s="19">
        <f t="shared" si="27"/>
        <v>1</v>
      </c>
    </row>
    <row r="346" spans="1:33" x14ac:dyDescent="0.25">
      <c r="A346" s="12" t="s">
        <v>146</v>
      </c>
      <c r="B346" s="13">
        <v>40</v>
      </c>
      <c r="C346" s="13">
        <v>57</v>
      </c>
      <c r="D346" s="13">
        <v>93</v>
      </c>
      <c r="E346" s="14" t="s">
        <v>147</v>
      </c>
      <c r="F346" s="13">
        <v>92</v>
      </c>
      <c r="G346" s="14" t="s">
        <v>97</v>
      </c>
      <c r="H346" s="14" t="s">
        <v>97</v>
      </c>
      <c r="I346" s="13">
        <v>22</v>
      </c>
      <c r="J346" s="13">
        <v>4805</v>
      </c>
      <c r="K346" s="13">
        <v>1</v>
      </c>
      <c r="L346" s="13">
        <v>1</v>
      </c>
      <c r="M346" s="13">
        <v>1</v>
      </c>
      <c r="N346" s="14" t="s">
        <v>900</v>
      </c>
      <c r="O346" s="14" t="s">
        <v>1085</v>
      </c>
      <c r="P346" s="14" t="s">
        <v>876</v>
      </c>
      <c r="Q346" s="14" t="s">
        <v>783</v>
      </c>
      <c r="R346" s="14" t="s">
        <v>155</v>
      </c>
      <c r="S346" s="13">
        <v>0</v>
      </c>
      <c r="T346" s="13">
        <v>0</v>
      </c>
      <c r="U346" s="13">
        <v>0</v>
      </c>
      <c r="V346" s="13">
        <v>0</v>
      </c>
      <c r="W346" s="13">
        <v>1868</v>
      </c>
      <c r="X346" s="13">
        <v>3785</v>
      </c>
      <c r="Y346" s="13">
        <v>5653</v>
      </c>
      <c r="Z346" s="13">
        <v>0</v>
      </c>
      <c r="AA346" s="13">
        <v>0</v>
      </c>
      <c r="AB346" s="13">
        <v>78</v>
      </c>
      <c r="AC346" s="1" t="str">
        <f t="shared" si="24"/>
        <v>freestand</v>
      </c>
      <c r="AD346" s="1">
        <f>IF(I346=0,CONTROL!H$13,IF(I346&lt;=CONTROL!F$12,CONTROL!H$12,IF(I346&lt;=CONTROL!F$11,CONTROL!H$11,IF(I346&lt;=CONTROL!F$10,CONTROL!H$10,CONTROL!H$9))))</f>
        <v>4805</v>
      </c>
      <c r="AE346" s="1">
        <f t="shared" si="25"/>
        <v>5653</v>
      </c>
      <c r="AF346" s="19">
        <f t="shared" si="26"/>
        <v>1</v>
      </c>
      <c r="AG346" s="19">
        <f t="shared" si="27"/>
        <v>1</v>
      </c>
    </row>
    <row r="347" spans="1:33" x14ac:dyDescent="0.25">
      <c r="A347" s="12" t="s">
        <v>146</v>
      </c>
      <c r="B347" s="13">
        <v>38</v>
      </c>
      <c r="C347" s="13">
        <v>54</v>
      </c>
      <c r="D347" s="13">
        <v>91</v>
      </c>
      <c r="E347" s="14" t="s">
        <v>147</v>
      </c>
      <c r="F347" s="13">
        <v>92</v>
      </c>
      <c r="G347" s="14" t="s">
        <v>97</v>
      </c>
      <c r="H347" s="14" t="s">
        <v>97</v>
      </c>
      <c r="I347" s="13">
        <v>22</v>
      </c>
      <c r="J347" s="13">
        <v>4805</v>
      </c>
      <c r="K347" s="13">
        <v>1</v>
      </c>
      <c r="L347" s="13">
        <v>1</v>
      </c>
      <c r="M347" s="13">
        <v>1</v>
      </c>
      <c r="N347" s="14" t="s">
        <v>900</v>
      </c>
      <c r="O347" s="14" t="s">
        <v>860</v>
      </c>
      <c r="P347" s="14" t="s">
        <v>861</v>
      </c>
      <c r="Q347" s="14" t="s">
        <v>791</v>
      </c>
      <c r="R347" s="14" t="s">
        <v>155</v>
      </c>
      <c r="S347" s="13">
        <v>4973</v>
      </c>
      <c r="T347" s="13">
        <v>0</v>
      </c>
      <c r="U347" s="13">
        <v>0</v>
      </c>
      <c r="V347" s="13">
        <v>0</v>
      </c>
      <c r="W347" s="13">
        <v>2207</v>
      </c>
      <c r="X347" s="13">
        <v>2766</v>
      </c>
      <c r="Y347" s="13">
        <v>4973</v>
      </c>
      <c r="Z347" s="13">
        <v>0</v>
      </c>
      <c r="AA347" s="13">
        <v>0</v>
      </c>
      <c r="AB347" s="13">
        <v>78</v>
      </c>
      <c r="AC347" s="1" t="str">
        <f t="shared" si="24"/>
        <v>freestand</v>
      </c>
      <c r="AD347" s="1">
        <f>IF(I347=0,CONTROL!H$13,IF(I347&lt;=CONTROL!F$12,CONTROL!H$12,IF(I347&lt;=CONTROL!F$11,CONTROL!H$11,IF(I347&lt;=CONTROL!F$10,CONTROL!H$10,CONTROL!H$9))))</f>
        <v>4805</v>
      </c>
      <c r="AE347" s="1">
        <f t="shared" si="25"/>
        <v>4973</v>
      </c>
      <c r="AF347" s="19">
        <f t="shared" si="26"/>
        <v>1</v>
      </c>
      <c r="AG347" s="19">
        <f t="shared" si="27"/>
        <v>1</v>
      </c>
    </row>
    <row r="348" spans="1:33" x14ac:dyDescent="0.25">
      <c r="A348" s="12" t="s">
        <v>146</v>
      </c>
      <c r="B348" s="13">
        <v>34</v>
      </c>
      <c r="C348" s="13">
        <v>50</v>
      </c>
      <c r="D348" s="13">
        <v>87</v>
      </c>
      <c r="E348" s="14" t="s">
        <v>147</v>
      </c>
      <c r="F348" s="13">
        <v>92</v>
      </c>
      <c r="G348" s="14" t="s">
        <v>97</v>
      </c>
      <c r="H348" s="14" t="s">
        <v>97</v>
      </c>
      <c r="I348" s="13">
        <v>22</v>
      </c>
      <c r="J348" s="13">
        <v>4805</v>
      </c>
      <c r="K348" s="13">
        <v>1</v>
      </c>
      <c r="L348" s="13">
        <v>1</v>
      </c>
      <c r="M348" s="13">
        <v>1</v>
      </c>
      <c r="N348" s="14" t="s">
        <v>159</v>
      </c>
      <c r="O348" s="14" t="s">
        <v>879</v>
      </c>
      <c r="P348" s="14" t="s">
        <v>880</v>
      </c>
      <c r="Q348" s="14" t="s">
        <v>791</v>
      </c>
      <c r="R348" s="14" t="s">
        <v>879</v>
      </c>
      <c r="S348" s="13">
        <v>4848</v>
      </c>
      <c r="T348" s="13">
        <v>0</v>
      </c>
      <c r="U348" s="13">
        <v>0</v>
      </c>
      <c r="V348" s="13">
        <v>0</v>
      </c>
      <c r="W348" s="13">
        <v>2180</v>
      </c>
      <c r="X348" s="13">
        <v>2668</v>
      </c>
      <c r="Y348" s="13">
        <v>4848</v>
      </c>
      <c r="Z348" s="13">
        <v>0</v>
      </c>
      <c r="AA348" s="13">
        <v>0</v>
      </c>
      <c r="AB348" s="13">
        <v>78</v>
      </c>
      <c r="AC348" s="1" t="str">
        <f t="shared" si="24"/>
        <v>freestand</v>
      </c>
      <c r="AD348" s="1">
        <f>IF(I348=0,CONTROL!H$13,IF(I348&lt;=CONTROL!F$12,CONTROL!H$12,IF(I348&lt;=CONTROL!F$11,CONTROL!H$11,IF(I348&lt;=CONTROL!F$10,CONTROL!H$10,CONTROL!H$9))))</f>
        <v>4805</v>
      </c>
      <c r="AE348" s="1">
        <f t="shared" si="25"/>
        <v>4848</v>
      </c>
      <c r="AF348" s="19">
        <f t="shared" si="26"/>
        <v>1</v>
      </c>
      <c r="AG348" s="19">
        <f t="shared" si="27"/>
        <v>1</v>
      </c>
    </row>
    <row r="349" spans="1:33" x14ac:dyDescent="0.25">
      <c r="A349" s="12" t="s">
        <v>146</v>
      </c>
      <c r="B349" s="13">
        <v>167</v>
      </c>
      <c r="C349" s="13">
        <v>204</v>
      </c>
      <c r="D349" s="13">
        <v>491</v>
      </c>
      <c r="E349" s="14" t="s">
        <v>147</v>
      </c>
      <c r="F349" s="13">
        <v>92</v>
      </c>
      <c r="G349" s="14" t="s">
        <v>97</v>
      </c>
      <c r="H349" s="14" t="s">
        <v>97</v>
      </c>
      <c r="I349" s="13">
        <v>22</v>
      </c>
      <c r="J349" s="13">
        <v>4805</v>
      </c>
      <c r="K349" s="13">
        <v>1</v>
      </c>
      <c r="L349" s="13">
        <v>1</v>
      </c>
      <c r="M349" s="13">
        <v>1</v>
      </c>
      <c r="N349" s="14" t="s">
        <v>1115</v>
      </c>
      <c r="O349" s="14" t="s">
        <v>1116</v>
      </c>
      <c r="P349" s="14" t="s">
        <v>1117</v>
      </c>
      <c r="Q349" s="14" t="s">
        <v>850</v>
      </c>
      <c r="R349" s="14" t="s">
        <v>1118</v>
      </c>
      <c r="S349" s="13">
        <v>239</v>
      </c>
      <c r="T349" s="13">
        <v>0</v>
      </c>
      <c r="U349" s="13">
        <v>0</v>
      </c>
      <c r="V349" s="13">
        <v>0</v>
      </c>
      <c r="W349" s="13">
        <v>115</v>
      </c>
      <c r="X349" s="13">
        <v>124</v>
      </c>
      <c r="Y349" s="13">
        <v>239</v>
      </c>
      <c r="Z349" s="13">
        <v>0</v>
      </c>
      <c r="AA349" s="13">
        <v>0</v>
      </c>
      <c r="AB349" s="13">
        <v>78</v>
      </c>
      <c r="AC349" s="1" t="str">
        <f t="shared" si="24"/>
        <v>freestand</v>
      </c>
      <c r="AD349" s="1">
        <f>IF(I349=0,CONTROL!H$13,IF(I349&lt;=CONTROL!F$12,CONTROL!H$12,IF(I349&lt;=CONTROL!F$11,CONTROL!H$11,IF(I349&lt;=CONTROL!F$10,CONTROL!H$10,CONTROL!H$9))))</f>
        <v>4805</v>
      </c>
      <c r="AE349" s="1">
        <f t="shared" si="25"/>
        <v>239</v>
      </c>
      <c r="AF349" s="19">
        <f t="shared" si="26"/>
        <v>4.9739854318418313E-2</v>
      </c>
      <c r="AG349" s="19">
        <f t="shared" si="27"/>
        <v>1</v>
      </c>
    </row>
    <row r="350" spans="1:33" x14ac:dyDescent="0.25">
      <c r="A350" s="12" t="s">
        <v>146</v>
      </c>
      <c r="B350" s="13">
        <v>37</v>
      </c>
      <c r="C350" s="13">
        <v>53</v>
      </c>
      <c r="D350" s="13">
        <v>90</v>
      </c>
      <c r="E350" s="14" t="s">
        <v>147</v>
      </c>
      <c r="F350" s="13">
        <v>92</v>
      </c>
      <c r="G350" s="14" t="s">
        <v>97</v>
      </c>
      <c r="H350" s="14" t="s">
        <v>97</v>
      </c>
      <c r="I350" s="13">
        <v>22</v>
      </c>
      <c r="J350" s="13">
        <v>4805</v>
      </c>
      <c r="K350" s="13">
        <v>1</v>
      </c>
      <c r="L350" s="13">
        <v>1</v>
      </c>
      <c r="M350" s="13">
        <v>1</v>
      </c>
      <c r="N350" s="14" t="s">
        <v>900</v>
      </c>
      <c r="O350" s="14" t="s">
        <v>819</v>
      </c>
      <c r="P350" s="14" t="s">
        <v>820</v>
      </c>
      <c r="Q350" s="14" t="s">
        <v>783</v>
      </c>
      <c r="R350" s="14" t="s">
        <v>155</v>
      </c>
      <c r="S350" s="13">
        <v>3953</v>
      </c>
      <c r="T350" s="13">
        <v>0</v>
      </c>
      <c r="U350" s="13">
        <v>0</v>
      </c>
      <c r="V350" s="13">
        <v>0</v>
      </c>
      <c r="W350" s="13">
        <v>1763</v>
      </c>
      <c r="X350" s="13">
        <v>2190</v>
      </c>
      <c r="Y350" s="13">
        <v>3953</v>
      </c>
      <c r="Z350" s="13">
        <v>0</v>
      </c>
      <c r="AA350" s="13">
        <v>0</v>
      </c>
      <c r="AB350" s="13">
        <v>78</v>
      </c>
      <c r="AC350" s="1" t="str">
        <f t="shared" si="24"/>
        <v>freestand</v>
      </c>
      <c r="AD350" s="1">
        <f>IF(I350=0,CONTROL!H$13,IF(I350&lt;=CONTROL!F$12,CONTROL!H$12,IF(I350&lt;=CONTROL!F$11,CONTROL!H$11,IF(I350&lt;=CONTROL!F$10,CONTROL!H$10,CONTROL!H$9))))</f>
        <v>4805</v>
      </c>
      <c r="AE350" s="1">
        <f t="shared" si="25"/>
        <v>3953</v>
      </c>
      <c r="AF350" s="19">
        <f t="shared" si="26"/>
        <v>0.82268470343392297</v>
      </c>
      <c r="AG350" s="19">
        <f t="shared" si="27"/>
        <v>1</v>
      </c>
    </row>
    <row r="351" spans="1:33" x14ac:dyDescent="0.25">
      <c r="A351" s="12" t="s">
        <v>146</v>
      </c>
      <c r="B351" s="13">
        <v>115</v>
      </c>
      <c r="C351" s="13">
        <v>134</v>
      </c>
      <c r="D351" s="13">
        <v>250</v>
      </c>
      <c r="E351" s="14" t="s">
        <v>147</v>
      </c>
      <c r="F351" s="13">
        <v>92</v>
      </c>
      <c r="G351" s="14" t="s">
        <v>97</v>
      </c>
      <c r="H351" s="14" t="s">
        <v>97</v>
      </c>
      <c r="I351" s="13">
        <v>22</v>
      </c>
      <c r="J351" s="13">
        <v>4805</v>
      </c>
      <c r="K351" s="13">
        <v>0.09</v>
      </c>
      <c r="L351" s="13">
        <v>2</v>
      </c>
      <c r="M351" s="13">
        <v>0</v>
      </c>
      <c r="N351" s="14" t="s">
        <v>900</v>
      </c>
      <c r="O351" s="14" t="s">
        <v>1085</v>
      </c>
      <c r="P351" s="14" t="s">
        <v>1119</v>
      </c>
      <c r="Q351" s="14" t="s">
        <v>1120</v>
      </c>
      <c r="R351" s="14" t="s">
        <v>158</v>
      </c>
      <c r="S351" s="13">
        <v>453</v>
      </c>
      <c r="T351" s="13">
        <v>0</v>
      </c>
      <c r="U351" s="13">
        <v>0</v>
      </c>
      <c r="V351" s="13">
        <v>0</v>
      </c>
      <c r="W351" s="13">
        <v>96</v>
      </c>
      <c r="X351" s="13">
        <v>357</v>
      </c>
      <c r="Y351" s="13">
        <v>453</v>
      </c>
      <c r="Z351" s="13">
        <v>0</v>
      </c>
      <c r="AA351" s="13">
        <v>0</v>
      </c>
      <c r="AB351" s="13">
        <v>78</v>
      </c>
      <c r="AC351" s="1" t="str">
        <f t="shared" si="24"/>
        <v>mobile</v>
      </c>
      <c r="AD351" s="1">
        <f>IF(I351=0,CONTROL!H$13,IF(I351&lt;=CONTROL!F$12,CONTROL!H$12,IF(I351&lt;=CONTROL!F$11,CONTROL!H$11,IF(I351&lt;=CONTROL!F$10,CONTROL!H$10,CONTROL!H$9))))</f>
        <v>4805</v>
      </c>
      <c r="AE351" s="1">
        <f t="shared" si="25"/>
        <v>453</v>
      </c>
      <c r="AF351" s="19">
        <f t="shared" si="26"/>
        <v>9.4276795005202918E-2</v>
      </c>
      <c r="AG351" s="19">
        <f t="shared" si="27"/>
        <v>9.4276795005202918E-2</v>
      </c>
    </row>
    <row r="352" spans="1:33" x14ac:dyDescent="0.25">
      <c r="A352" s="12" t="s">
        <v>146</v>
      </c>
      <c r="B352" s="13">
        <v>114</v>
      </c>
      <c r="C352" s="13">
        <v>133</v>
      </c>
      <c r="D352" s="13">
        <v>241</v>
      </c>
      <c r="E352" s="14" t="s">
        <v>147</v>
      </c>
      <c r="F352" s="13">
        <v>92</v>
      </c>
      <c r="G352" s="14" t="s">
        <v>97</v>
      </c>
      <c r="H352" s="14" t="s">
        <v>97</v>
      </c>
      <c r="I352" s="13">
        <v>22</v>
      </c>
      <c r="J352" s="13">
        <v>4805</v>
      </c>
      <c r="K352" s="13">
        <v>0.05</v>
      </c>
      <c r="L352" s="13">
        <v>2</v>
      </c>
      <c r="M352" s="13">
        <v>0</v>
      </c>
      <c r="N352" s="14" t="s">
        <v>900</v>
      </c>
      <c r="O352" s="14" t="s">
        <v>870</v>
      </c>
      <c r="P352" s="14" t="s">
        <v>871</v>
      </c>
      <c r="Q352" s="14" t="s">
        <v>857</v>
      </c>
      <c r="R352" s="14" t="s">
        <v>158</v>
      </c>
      <c r="S352" s="13">
        <v>231</v>
      </c>
      <c r="T352" s="13">
        <v>0</v>
      </c>
      <c r="U352" s="13">
        <v>0</v>
      </c>
      <c r="V352" s="13">
        <v>0</v>
      </c>
      <c r="W352" s="13">
        <v>94</v>
      </c>
      <c r="X352" s="13">
        <v>137</v>
      </c>
      <c r="Y352" s="13">
        <v>231</v>
      </c>
      <c r="Z352" s="13">
        <v>0</v>
      </c>
      <c r="AA352" s="13">
        <v>0</v>
      </c>
      <c r="AB352" s="13">
        <v>78</v>
      </c>
      <c r="AC352" s="1" t="str">
        <f t="shared" si="24"/>
        <v>mobile</v>
      </c>
      <c r="AD352" s="1">
        <f>IF(I352=0,CONTROL!H$13,IF(I352&lt;=CONTROL!F$12,CONTROL!H$12,IF(I352&lt;=CONTROL!F$11,CONTROL!H$11,IF(I352&lt;=CONTROL!F$10,CONTROL!H$10,CONTROL!H$9))))</f>
        <v>4805</v>
      </c>
      <c r="AE352" s="1">
        <f t="shared" si="25"/>
        <v>231</v>
      </c>
      <c r="AF352" s="19">
        <f t="shared" si="26"/>
        <v>4.8074921956295529E-2</v>
      </c>
      <c r="AG352" s="19">
        <f t="shared" si="27"/>
        <v>4.8074921956295529E-2</v>
      </c>
    </row>
    <row r="353" spans="1:33" x14ac:dyDescent="0.25">
      <c r="A353" s="12" t="s">
        <v>146</v>
      </c>
      <c r="B353" s="13">
        <v>169</v>
      </c>
      <c r="C353" s="13">
        <v>206</v>
      </c>
      <c r="D353" s="13">
        <v>487</v>
      </c>
      <c r="E353" s="14" t="s">
        <v>147</v>
      </c>
      <c r="F353" s="13">
        <v>92</v>
      </c>
      <c r="G353" s="14" t="s">
        <v>97</v>
      </c>
      <c r="H353" s="14" t="s">
        <v>97</v>
      </c>
      <c r="I353" s="13">
        <v>22</v>
      </c>
      <c r="J353" s="13">
        <v>4805</v>
      </c>
      <c r="K353" s="13">
        <v>0.16</v>
      </c>
      <c r="L353" s="13">
        <v>2</v>
      </c>
      <c r="M353" s="13">
        <v>0</v>
      </c>
      <c r="N353" s="14" t="s">
        <v>900</v>
      </c>
      <c r="O353" s="14" t="s">
        <v>817</v>
      </c>
      <c r="P353" s="14" t="s">
        <v>828</v>
      </c>
      <c r="Q353" s="14" t="s">
        <v>791</v>
      </c>
      <c r="R353" s="14" t="s">
        <v>155</v>
      </c>
      <c r="S353" s="13">
        <v>745</v>
      </c>
      <c r="T353" s="13">
        <v>0</v>
      </c>
      <c r="U353" s="13">
        <v>0</v>
      </c>
      <c r="V353" s="13">
        <v>0</v>
      </c>
      <c r="W353" s="13">
        <v>2</v>
      </c>
      <c r="X353" s="13">
        <v>743</v>
      </c>
      <c r="Y353" s="13">
        <v>745</v>
      </c>
      <c r="Z353" s="13">
        <v>0</v>
      </c>
      <c r="AA353" s="13">
        <v>0</v>
      </c>
      <c r="AB353" s="13">
        <v>78</v>
      </c>
      <c r="AC353" s="1" t="str">
        <f t="shared" si="24"/>
        <v>mobile</v>
      </c>
      <c r="AD353" s="1">
        <f>IF(I353=0,CONTROL!H$13,IF(I353&lt;=CONTROL!F$12,CONTROL!H$12,IF(I353&lt;=CONTROL!F$11,CONTROL!H$11,IF(I353&lt;=CONTROL!F$10,CONTROL!H$10,CONTROL!H$9))))</f>
        <v>4805</v>
      </c>
      <c r="AE353" s="1">
        <f t="shared" si="25"/>
        <v>745</v>
      </c>
      <c r="AF353" s="19">
        <f t="shared" si="26"/>
        <v>0.1550468262226847</v>
      </c>
      <c r="AG353" s="19">
        <f t="shared" si="27"/>
        <v>0.1550468262226847</v>
      </c>
    </row>
    <row r="354" spans="1:33" x14ac:dyDescent="0.25">
      <c r="A354" s="12" t="s">
        <v>146</v>
      </c>
      <c r="B354" s="13">
        <v>155</v>
      </c>
      <c r="C354" s="13">
        <v>189</v>
      </c>
      <c r="D354" s="13">
        <v>426</v>
      </c>
      <c r="E354" s="14" t="s">
        <v>147</v>
      </c>
      <c r="F354" s="13">
        <v>92</v>
      </c>
      <c r="G354" s="14" t="s">
        <v>97</v>
      </c>
      <c r="H354" s="14" t="s">
        <v>97</v>
      </c>
      <c r="I354" s="13">
        <v>22</v>
      </c>
      <c r="J354" s="13">
        <v>4805</v>
      </c>
      <c r="K354" s="13">
        <v>0.09</v>
      </c>
      <c r="L354" s="13">
        <v>2</v>
      </c>
      <c r="M354" s="13">
        <v>0</v>
      </c>
      <c r="N354" s="14" t="s">
        <v>900</v>
      </c>
      <c r="O354" s="14" t="s">
        <v>789</v>
      </c>
      <c r="P354" s="14" t="s">
        <v>808</v>
      </c>
      <c r="Q354" s="14" t="s">
        <v>791</v>
      </c>
      <c r="R354" s="14" t="s">
        <v>1097</v>
      </c>
      <c r="S354" s="13">
        <v>410</v>
      </c>
      <c r="T354" s="13">
        <v>0</v>
      </c>
      <c r="U354" s="13">
        <v>0</v>
      </c>
      <c r="V354" s="13">
        <v>0</v>
      </c>
      <c r="W354" s="13">
        <v>199</v>
      </c>
      <c r="X354" s="13">
        <v>211</v>
      </c>
      <c r="Y354" s="13">
        <v>410</v>
      </c>
      <c r="Z354" s="13">
        <v>0</v>
      </c>
      <c r="AA354" s="13">
        <v>0</v>
      </c>
      <c r="AB354" s="13">
        <v>78</v>
      </c>
      <c r="AC354" s="1" t="str">
        <f t="shared" si="24"/>
        <v>mobile</v>
      </c>
      <c r="AD354" s="1">
        <f>IF(I354=0,CONTROL!H$13,IF(I354&lt;=CONTROL!F$12,CONTROL!H$12,IF(I354&lt;=CONTROL!F$11,CONTROL!H$11,IF(I354&lt;=CONTROL!F$10,CONTROL!H$10,CONTROL!H$9))))</f>
        <v>4805</v>
      </c>
      <c r="AE354" s="1">
        <f t="shared" si="25"/>
        <v>410</v>
      </c>
      <c r="AF354" s="19">
        <f t="shared" si="26"/>
        <v>8.5327783558792919E-2</v>
      </c>
      <c r="AG354" s="19">
        <f t="shared" si="27"/>
        <v>8.5327783558792919E-2</v>
      </c>
    </row>
    <row r="355" spans="1:33" x14ac:dyDescent="0.25">
      <c r="A355" s="12" t="s">
        <v>146</v>
      </c>
      <c r="B355" s="13">
        <v>115</v>
      </c>
      <c r="C355" s="13">
        <v>134</v>
      </c>
      <c r="D355" s="13">
        <v>244</v>
      </c>
      <c r="E355" s="14" t="s">
        <v>147</v>
      </c>
      <c r="F355" s="13">
        <v>92</v>
      </c>
      <c r="G355" s="14" t="s">
        <v>97</v>
      </c>
      <c r="H355" s="14" t="s">
        <v>97</v>
      </c>
      <c r="I355" s="13">
        <v>22</v>
      </c>
      <c r="J355" s="13">
        <v>4805</v>
      </c>
      <c r="K355" s="13">
        <v>0.01</v>
      </c>
      <c r="L355" s="13">
        <v>2</v>
      </c>
      <c r="M355" s="13">
        <v>0</v>
      </c>
      <c r="N355" s="14" t="s">
        <v>900</v>
      </c>
      <c r="O355" s="14" t="s">
        <v>785</v>
      </c>
      <c r="P355" s="14" t="s">
        <v>1121</v>
      </c>
      <c r="Q355" s="14" t="s">
        <v>787</v>
      </c>
      <c r="R355" s="14" t="s">
        <v>158</v>
      </c>
      <c r="S355" s="13">
        <v>30</v>
      </c>
      <c r="T355" s="13">
        <v>0</v>
      </c>
      <c r="U355" s="13">
        <v>0</v>
      </c>
      <c r="V355" s="13">
        <v>0</v>
      </c>
      <c r="W355" s="13">
        <v>0</v>
      </c>
      <c r="X355" s="13">
        <v>30</v>
      </c>
      <c r="Y355" s="13">
        <v>30</v>
      </c>
      <c r="Z355" s="13">
        <v>0</v>
      </c>
      <c r="AA355" s="13">
        <v>0</v>
      </c>
      <c r="AB355" s="13">
        <v>78</v>
      </c>
      <c r="AC355" s="1" t="str">
        <f t="shared" si="24"/>
        <v>mobile</v>
      </c>
      <c r="AD355" s="1">
        <f>IF(I355=0,CONTROL!H$13,IF(I355&lt;=CONTROL!F$12,CONTROL!H$12,IF(I355&lt;=CONTROL!F$11,CONTROL!H$11,IF(I355&lt;=CONTROL!F$10,CONTROL!H$10,CONTROL!H$9))))</f>
        <v>4805</v>
      </c>
      <c r="AE355" s="1">
        <f t="shared" si="25"/>
        <v>30</v>
      </c>
      <c r="AF355" s="19">
        <f t="shared" si="26"/>
        <v>6.2434963579604576E-3</v>
      </c>
      <c r="AG355" s="19">
        <f t="shared" si="27"/>
        <v>6.2434963579604576E-3</v>
      </c>
    </row>
    <row r="356" spans="1:33" x14ac:dyDescent="0.25">
      <c r="A356" s="12" t="s">
        <v>146</v>
      </c>
      <c r="B356" s="13">
        <v>77</v>
      </c>
      <c r="C356" s="13">
        <v>94</v>
      </c>
      <c r="D356" s="13">
        <v>142</v>
      </c>
      <c r="E356" s="14" t="s">
        <v>147</v>
      </c>
      <c r="F356" s="13">
        <v>92</v>
      </c>
      <c r="G356" s="14" t="s">
        <v>97</v>
      </c>
      <c r="H356" s="14" t="s">
        <v>97</v>
      </c>
      <c r="I356" s="13">
        <v>22</v>
      </c>
      <c r="J356" s="13">
        <v>4805</v>
      </c>
      <c r="K356" s="13">
        <v>0.21</v>
      </c>
      <c r="L356" s="13">
        <v>2</v>
      </c>
      <c r="M356" s="13">
        <v>0</v>
      </c>
      <c r="N356" s="14" t="s">
        <v>1017</v>
      </c>
      <c r="O356" s="14" t="s">
        <v>1113</v>
      </c>
      <c r="P356" s="14" t="s">
        <v>804</v>
      </c>
      <c r="Q356" s="14" t="s">
        <v>791</v>
      </c>
      <c r="R356" s="14" t="s">
        <v>530</v>
      </c>
      <c r="S356" s="13">
        <v>1025</v>
      </c>
      <c r="T356" s="13">
        <v>0</v>
      </c>
      <c r="U356" s="13">
        <v>0</v>
      </c>
      <c r="V356" s="13">
        <v>0</v>
      </c>
      <c r="W356" s="13">
        <v>307</v>
      </c>
      <c r="X356" s="13">
        <v>718</v>
      </c>
      <c r="Y356" s="13">
        <v>1025</v>
      </c>
      <c r="Z356" s="13">
        <v>0</v>
      </c>
      <c r="AA356" s="13">
        <v>0</v>
      </c>
      <c r="AB356" s="13">
        <v>78</v>
      </c>
      <c r="AC356" s="1" t="str">
        <f t="shared" si="24"/>
        <v>mobile</v>
      </c>
      <c r="AD356" s="1">
        <f>IF(I356=0,CONTROL!H$13,IF(I356&lt;=CONTROL!F$12,CONTROL!H$12,IF(I356&lt;=CONTROL!F$11,CONTROL!H$11,IF(I356&lt;=CONTROL!F$10,CONTROL!H$10,CONTROL!H$9))))</f>
        <v>4805</v>
      </c>
      <c r="AE356" s="1">
        <f t="shared" si="25"/>
        <v>1025</v>
      </c>
      <c r="AF356" s="19">
        <f t="shared" si="26"/>
        <v>0.21331945889698231</v>
      </c>
      <c r="AG356" s="19">
        <f t="shared" si="27"/>
        <v>0.21331945889698231</v>
      </c>
    </row>
    <row r="357" spans="1:33" x14ac:dyDescent="0.25">
      <c r="A357" s="12" t="s">
        <v>146</v>
      </c>
      <c r="B357" s="13">
        <v>81</v>
      </c>
      <c r="C357" s="13">
        <v>98</v>
      </c>
      <c r="D357" s="13">
        <v>153</v>
      </c>
      <c r="E357" s="14" t="s">
        <v>147</v>
      </c>
      <c r="F357" s="13">
        <v>92</v>
      </c>
      <c r="G357" s="14" t="s">
        <v>97</v>
      </c>
      <c r="H357" s="14" t="s">
        <v>97</v>
      </c>
      <c r="I357" s="13">
        <v>22</v>
      </c>
      <c r="J357" s="13">
        <v>4805</v>
      </c>
      <c r="K357" s="13">
        <v>0.21</v>
      </c>
      <c r="L357" s="13">
        <v>2</v>
      </c>
      <c r="M357" s="13">
        <v>0</v>
      </c>
      <c r="N357" s="14" t="s">
        <v>1103</v>
      </c>
      <c r="O357" s="14" t="s">
        <v>785</v>
      </c>
      <c r="P357" s="14" t="s">
        <v>786</v>
      </c>
      <c r="Q357" s="14" t="s">
        <v>787</v>
      </c>
      <c r="R357" s="14" t="s">
        <v>788</v>
      </c>
      <c r="S357" s="13">
        <v>989</v>
      </c>
      <c r="T357" s="13">
        <v>0</v>
      </c>
      <c r="U357" s="13">
        <v>0</v>
      </c>
      <c r="V357" s="13">
        <v>0</v>
      </c>
      <c r="W357" s="13">
        <v>0</v>
      </c>
      <c r="X357" s="13">
        <v>989</v>
      </c>
      <c r="Y357" s="13">
        <v>989</v>
      </c>
      <c r="Z357" s="13">
        <v>0</v>
      </c>
      <c r="AA357" s="13">
        <v>0</v>
      </c>
      <c r="AB357" s="13">
        <v>78</v>
      </c>
      <c r="AC357" s="1" t="str">
        <f t="shared" si="24"/>
        <v>mobile</v>
      </c>
      <c r="AD357" s="1">
        <f>IF(I357=0,CONTROL!H$13,IF(I357&lt;=CONTROL!F$12,CONTROL!H$12,IF(I357&lt;=CONTROL!F$11,CONTROL!H$11,IF(I357&lt;=CONTROL!F$10,CONTROL!H$10,CONTROL!H$9))))</f>
        <v>4805</v>
      </c>
      <c r="AE357" s="1">
        <f t="shared" si="25"/>
        <v>989</v>
      </c>
      <c r="AF357" s="19">
        <f t="shared" si="26"/>
        <v>0.20582726326742976</v>
      </c>
      <c r="AG357" s="19">
        <f t="shared" si="27"/>
        <v>0.20582726326742976</v>
      </c>
    </row>
    <row r="358" spans="1:33" x14ac:dyDescent="0.25">
      <c r="A358" s="12" t="s">
        <v>146</v>
      </c>
      <c r="B358" s="13">
        <v>130</v>
      </c>
      <c r="C358" s="13">
        <v>156</v>
      </c>
      <c r="D358" s="13">
        <v>359</v>
      </c>
      <c r="E358" s="14" t="s">
        <v>147</v>
      </c>
      <c r="F358" s="13">
        <v>92</v>
      </c>
      <c r="G358" s="14" t="s">
        <v>97</v>
      </c>
      <c r="H358" s="14" t="s">
        <v>97</v>
      </c>
      <c r="I358" s="13">
        <v>22</v>
      </c>
      <c r="J358" s="13">
        <v>4805</v>
      </c>
      <c r="K358" s="13">
        <v>0.01</v>
      </c>
      <c r="L358" s="13">
        <v>2</v>
      </c>
      <c r="M358" s="13">
        <v>0</v>
      </c>
      <c r="N358" s="14" t="s">
        <v>900</v>
      </c>
      <c r="O358" s="14" t="s">
        <v>817</v>
      </c>
      <c r="P358" s="14" t="s">
        <v>828</v>
      </c>
      <c r="Q358" s="14" t="s">
        <v>791</v>
      </c>
      <c r="R358" s="14" t="s">
        <v>155</v>
      </c>
      <c r="S358" s="13">
        <v>64</v>
      </c>
      <c r="T358" s="13">
        <v>0</v>
      </c>
      <c r="U358" s="13">
        <v>0</v>
      </c>
      <c r="V358" s="13">
        <v>0</v>
      </c>
      <c r="W358" s="13">
        <v>0</v>
      </c>
      <c r="X358" s="13">
        <v>64</v>
      </c>
      <c r="Y358" s="13">
        <v>64</v>
      </c>
      <c r="Z358" s="13">
        <v>0</v>
      </c>
      <c r="AA358" s="13">
        <v>0</v>
      </c>
      <c r="AB358" s="13">
        <v>78</v>
      </c>
      <c r="AC358" s="1" t="str">
        <f t="shared" si="24"/>
        <v>mobile</v>
      </c>
      <c r="AD358" s="1">
        <f>IF(I358=0,CONTROL!H$13,IF(I358&lt;=CONTROL!F$12,CONTROL!H$12,IF(I358&lt;=CONTROL!F$11,CONTROL!H$11,IF(I358&lt;=CONTROL!F$10,CONTROL!H$10,CONTROL!H$9))))</f>
        <v>4805</v>
      </c>
      <c r="AE358" s="1">
        <f t="shared" si="25"/>
        <v>64</v>
      </c>
      <c r="AF358" s="19">
        <f t="shared" si="26"/>
        <v>1.3319458896982311E-2</v>
      </c>
      <c r="AG358" s="19">
        <f t="shared" si="27"/>
        <v>1.3319458896982311E-2</v>
      </c>
    </row>
    <row r="359" spans="1:33" x14ac:dyDescent="0.25">
      <c r="A359" s="12" t="s">
        <v>146</v>
      </c>
      <c r="B359" s="13">
        <v>81</v>
      </c>
      <c r="C359" s="13">
        <v>98</v>
      </c>
      <c r="D359" s="13">
        <v>150</v>
      </c>
      <c r="E359" s="14" t="s">
        <v>147</v>
      </c>
      <c r="F359" s="13">
        <v>92</v>
      </c>
      <c r="G359" s="14" t="s">
        <v>97</v>
      </c>
      <c r="H359" s="14" t="s">
        <v>97</v>
      </c>
      <c r="I359" s="13">
        <v>22</v>
      </c>
      <c r="J359" s="13">
        <v>4805</v>
      </c>
      <c r="K359" s="13">
        <v>0.45</v>
      </c>
      <c r="L359" s="13">
        <v>2</v>
      </c>
      <c r="M359" s="13">
        <v>0</v>
      </c>
      <c r="N359" s="14" t="s">
        <v>1103</v>
      </c>
      <c r="O359" s="14" t="s">
        <v>785</v>
      </c>
      <c r="P359" s="14" t="s">
        <v>816</v>
      </c>
      <c r="Q359" s="14" t="s">
        <v>791</v>
      </c>
      <c r="R359" s="14" t="s">
        <v>788</v>
      </c>
      <c r="S359" s="13">
        <v>2174</v>
      </c>
      <c r="T359" s="13">
        <v>0</v>
      </c>
      <c r="U359" s="13">
        <v>0</v>
      </c>
      <c r="V359" s="13">
        <v>0</v>
      </c>
      <c r="W359" s="13">
        <v>0</v>
      </c>
      <c r="X359" s="13">
        <v>2174</v>
      </c>
      <c r="Y359" s="13">
        <v>2174</v>
      </c>
      <c r="Z359" s="13">
        <v>0</v>
      </c>
      <c r="AA359" s="13">
        <v>0</v>
      </c>
      <c r="AB359" s="13">
        <v>78</v>
      </c>
      <c r="AC359" s="1" t="str">
        <f t="shared" si="24"/>
        <v>mobile</v>
      </c>
      <c r="AD359" s="1">
        <f>IF(I359=0,CONTROL!H$13,IF(I359&lt;=CONTROL!F$12,CONTROL!H$12,IF(I359&lt;=CONTROL!F$11,CONTROL!H$11,IF(I359&lt;=CONTROL!F$10,CONTROL!H$10,CONTROL!H$9))))</f>
        <v>4805</v>
      </c>
      <c r="AE359" s="1">
        <f t="shared" si="25"/>
        <v>2174</v>
      </c>
      <c r="AF359" s="19">
        <f t="shared" si="26"/>
        <v>0.45244536940686786</v>
      </c>
      <c r="AG359" s="19">
        <f t="shared" si="27"/>
        <v>0.45244536940686786</v>
      </c>
    </row>
    <row r="360" spans="1:33" x14ac:dyDescent="0.25">
      <c r="A360" s="12" t="s">
        <v>159</v>
      </c>
      <c r="B360" s="16"/>
      <c r="C360" s="16"/>
      <c r="D360" s="16"/>
      <c r="E360" s="14" t="s">
        <v>159</v>
      </c>
      <c r="F360" s="16"/>
      <c r="G360" s="14" t="s">
        <v>99</v>
      </c>
      <c r="H360" s="14" t="s">
        <v>99</v>
      </c>
      <c r="I360" s="16"/>
      <c r="J360" s="13">
        <v>1716</v>
      </c>
      <c r="K360" s="16"/>
      <c r="L360" s="16"/>
      <c r="M360" s="16"/>
      <c r="N360" s="14" t="s">
        <v>159</v>
      </c>
      <c r="O360" s="14" t="s">
        <v>159</v>
      </c>
      <c r="P360" s="14" t="s">
        <v>159</v>
      </c>
      <c r="Q360" s="14" t="s">
        <v>159</v>
      </c>
      <c r="R360" s="14" t="s">
        <v>159</v>
      </c>
      <c r="S360" s="16"/>
      <c r="T360" s="16"/>
      <c r="U360" s="16"/>
      <c r="V360" s="16"/>
      <c r="W360" s="16"/>
      <c r="X360" s="16"/>
      <c r="Y360" s="16"/>
      <c r="Z360" s="16"/>
      <c r="AA360" s="16"/>
      <c r="AB360" s="13">
        <v>79</v>
      </c>
      <c r="AC360" s="1" t="str">
        <f t="shared" si="24"/>
        <v>no service</v>
      </c>
      <c r="AD360" s="1">
        <f>IF(I360=0,CONTROL!H$13,IF(I360&lt;=CONTROL!F$12,CONTROL!H$12,IF(I360&lt;=CONTROL!F$11,CONTROL!H$11,IF(I360&lt;=CONTROL!F$10,CONTROL!H$10,CONTROL!H$9))))</f>
        <v>1716</v>
      </c>
      <c r="AE360" s="1">
        <f t="shared" si="25"/>
        <v>0</v>
      </c>
      <c r="AF360" s="19">
        <f t="shared" si="26"/>
        <v>0</v>
      </c>
      <c r="AG360" s="19">
        <f t="shared" si="27"/>
        <v>0</v>
      </c>
    </row>
    <row r="361" spans="1:33" x14ac:dyDescent="0.25">
      <c r="A361" s="12" t="s">
        <v>146</v>
      </c>
      <c r="B361" s="13">
        <v>146</v>
      </c>
      <c r="C361" s="13">
        <v>177</v>
      </c>
      <c r="D361" s="13">
        <v>401</v>
      </c>
      <c r="E361" s="14" t="s">
        <v>147</v>
      </c>
      <c r="F361" s="13">
        <v>95</v>
      </c>
      <c r="G361" s="14" t="s">
        <v>100</v>
      </c>
      <c r="H361" s="14" t="s">
        <v>100</v>
      </c>
      <c r="I361" s="13">
        <v>2</v>
      </c>
      <c r="J361" s="13">
        <v>4118</v>
      </c>
      <c r="K361" s="13">
        <v>1</v>
      </c>
      <c r="L361" s="13">
        <v>3</v>
      </c>
      <c r="M361" s="13">
        <v>1</v>
      </c>
      <c r="N361" s="14" t="s">
        <v>159</v>
      </c>
      <c r="O361" s="14" t="s">
        <v>883</v>
      </c>
      <c r="P361" s="14" t="s">
        <v>884</v>
      </c>
      <c r="Q361" s="14" t="s">
        <v>885</v>
      </c>
      <c r="R361" s="14" t="s">
        <v>159</v>
      </c>
      <c r="S361" s="13">
        <v>0</v>
      </c>
      <c r="T361" s="13">
        <v>0</v>
      </c>
      <c r="U361" s="13">
        <v>0</v>
      </c>
      <c r="V361" s="13">
        <v>0</v>
      </c>
      <c r="W361" s="13">
        <v>0</v>
      </c>
      <c r="X361" s="13">
        <v>0</v>
      </c>
      <c r="Y361" s="13">
        <v>0</v>
      </c>
      <c r="Z361" s="13">
        <v>1</v>
      </c>
      <c r="AA361" s="13">
        <v>0</v>
      </c>
      <c r="AB361" s="13">
        <v>80</v>
      </c>
      <c r="AC361" s="1" t="str">
        <f t="shared" si="24"/>
        <v>new</v>
      </c>
      <c r="AD361" s="1">
        <f>IF(I361=0,CONTROL!H$13,IF(I361&lt;=CONTROL!F$12,CONTROL!H$12,IF(I361&lt;=CONTROL!F$11,CONTROL!H$11,IF(I361&lt;=CONTROL!F$10,CONTROL!H$10,CONTROL!H$9))))</f>
        <v>4118</v>
      </c>
      <c r="AE361" s="1">
        <f t="shared" si="25"/>
        <v>0</v>
      </c>
      <c r="AF361" s="19">
        <f t="shared" si="26"/>
        <v>0</v>
      </c>
      <c r="AG361" s="19">
        <f t="shared" si="27"/>
        <v>1</v>
      </c>
    </row>
    <row r="362" spans="1:33" x14ac:dyDescent="0.25">
      <c r="A362" s="12" t="s">
        <v>146</v>
      </c>
      <c r="B362" s="13">
        <v>110</v>
      </c>
      <c r="C362" s="13">
        <v>129</v>
      </c>
      <c r="D362" s="13">
        <v>464</v>
      </c>
      <c r="E362" s="14" t="s">
        <v>147</v>
      </c>
      <c r="F362" s="13">
        <v>95</v>
      </c>
      <c r="G362" s="14" t="s">
        <v>100</v>
      </c>
      <c r="H362" s="14" t="s">
        <v>100</v>
      </c>
      <c r="I362" s="13">
        <v>2</v>
      </c>
      <c r="J362" s="13">
        <v>4118</v>
      </c>
      <c r="K362" s="13">
        <v>0.01</v>
      </c>
      <c r="L362" s="13">
        <v>2</v>
      </c>
      <c r="M362" s="13">
        <v>0</v>
      </c>
      <c r="N362" s="14" t="s">
        <v>900</v>
      </c>
      <c r="O362" s="14" t="s">
        <v>882</v>
      </c>
      <c r="P362" s="14" t="s">
        <v>886</v>
      </c>
      <c r="Q362" s="14" t="s">
        <v>885</v>
      </c>
      <c r="R362" s="14" t="s">
        <v>158</v>
      </c>
      <c r="S362" s="13">
        <v>40</v>
      </c>
      <c r="T362" s="13">
        <v>0</v>
      </c>
      <c r="U362" s="13">
        <v>0</v>
      </c>
      <c r="V362" s="13">
        <v>0</v>
      </c>
      <c r="W362" s="13">
        <v>26</v>
      </c>
      <c r="X362" s="13">
        <v>14</v>
      </c>
      <c r="Y362" s="13">
        <v>40</v>
      </c>
      <c r="Z362" s="13">
        <v>0</v>
      </c>
      <c r="AA362" s="13">
        <v>0</v>
      </c>
      <c r="AB362" s="13">
        <v>80</v>
      </c>
      <c r="AC362" s="1" t="str">
        <f t="shared" si="24"/>
        <v>mobile</v>
      </c>
      <c r="AD362" s="1">
        <f>IF(I362=0,CONTROL!H$13,IF(I362&lt;=CONTROL!F$12,CONTROL!H$12,IF(I362&lt;=CONTROL!F$11,CONTROL!H$11,IF(I362&lt;=CONTROL!F$10,CONTROL!H$10,CONTROL!H$9))))</f>
        <v>4118</v>
      </c>
      <c r="AE362" s="1">
        <f t="shared" si="25"/>
        <v>40</v>
      </c>
      <c r="AF362" s="19">
        <f t="shared" si="26"/>
        <v>9.7134531325886349E-3</v>
      </c>
      <c r="AG362" s="19">
        <f t="shared" si="27"/>
        <v>9.7134531325886349E-3</v>
      </c>
    </row>
    <row r="363" spans="1:33" x14ac:dyDescent="0.25">
      <c r="A363" s="12" t="s">
        <v>146</v>
      </c>
      <c r="B363" s="13">
        <v>99</v>
      </c>
      <c r="C363" s="13">
        <v>118</v>
      </c>
      <c r="D363" s="13">
        <v>197</v>
      </c>
      <c r="E363" s="14" t="s">
        <v>147</v>
      </c>
      <c r="F363" s="13">
        <v>95</v>
      </c>
      <c r="G363" s="14" t="s">
        <v>100</v>
      </c>
      <c r="H363" s="14" t="s">
        <v>100</v>
      </c>
      <c r="I363" s="13">
        <v>2</v>
      </c>
      <c r="J363" s="13">
        <v>4118</v>
      </c>
      <c r="K363" s="13">
        <v>0</v>
      </c>
      <c r="L363" s="13">
        <v>2</v>
      </c>
      <c r="M363" s="13">
        <v>0</v>
      </c>
      <c r="N363" s="15" t="s">
        <v>906</v>
      </c>
      <c r="O363" s="14" t="s">
        <v>882</v>
      </c>
      <c r="P363" s="14" t="s">
        <v>886</v>
      </c>
      <c r="Q363" s="14" t="s">
        <v>885</v>
      </c>
      <c r="R363" s="14" t="s">
        <v>158</v>
      </c>
      <c r="S363" s="13">
        <v>19</v>
      </c>
      <c r="T363" s="13">
        <v>0</v>
      </c>
      <c r="U363" s="13">
        <v>0</v>
      </c>
      <c r="V363" s="13">
        <v>0</v>
      </c>
      <c r="W363" s="13">
        <v>7</v>
      </c>
      <c r="X363" s="13">
        <v>12</v>
      </c>
      <c r="Y363" s="13">
        <v>19</v>
      </c>
      <c r="Z363" s="13">
        <v>0</v>
      </c>
      <c r="AA363" s="13">
        <v>0</v>
      </c>
      <c r="AB363" s="13">
        <v>80</v>
      </c>
      <c r="AC363" s="1" t="str">
        <f t="shared" si="24"/>
        <v>mobile</v>
      </c>
      <c r="AD363" s="1">
        <f>IF(I363=0,CONTROL!H$13,IF(I363&lt;=CONTROL!F$12,CONTROL!H$12,IF(I363&lt;=CONTROL!F$11,CONTROL!H$11,IF(I363&lt;=CONTROL!F$10,CONTROL!H$10,CONTROL!H$9))))</f>
        <v>4118</v>
      </c>
      <c r="AE363" s="1">
        <f t="shared" si="25"/>
        <v>19</v>
      </c>
      <c r="AF363" s="19">
        <f t="shared" si="26"/>
        <v>4.613890237979602E-3</v>
      </c>
      <c r="AG363" s="19">
        <f t="shared" si="27"/>
        <v>4.613890237979602E-3</v>
      </c>
    </row>
    <row r="364" spans="1:33" x14ac:dyDescent="0.25">
      <c r="A364" s="12" t="s">
        <v>161</v>
      </c>
      <c r="B364" s="13">
        <v>119</v>
      </c>
      <c r="C364" s="13">
        <v>-99</v>
      </c>
      <c r="D364" s="13">
        <v>115</v>
      </c>
      <c r="E364" s="14" t="s">
        <v>162</v>
      </c>
      <c r="F364" s="13">
        <v>95</v>
      </c>
      <c r="G364" s="14" t="s">
        <v>100</v>
      </c>
      <c r="H364" s="14" t="s">
        <v>100</v>
      </c>
      <c r="I364" s="13">
        <v>2</v>
      </c>
      <c r="J364" s="13">
        <v>4118</v>
      </c>
      <c r="K364" s="13">
        <v>1</v>
      </c>
      <c r="L364" s="16"/>
      <c r="M364" s="13">
        <v>1</v>
      </c>
      <c r="N364" s="14" t="s">
        <v>881</v>
      </c>
      <c r="O364" s="14" t="s">
        <v>882</v>
      </c>
      <c r="P364" s="14" t="s">
        <v>159</v>
      </c>
      <c r="Q364" s="14" t="s">
        <v>159</v>
      </c>
      <c r="R364" s="14" t="s">
        <v>159</v>
      </c>
      <c r="S364" s="13">
        <v>3869</v>
      </c>
      <c r="T364" s="13">
        <v>159</v>
      </c>
      <c r="U364" s="13">
        <v>445</v>
      </c>
      <c r="V364" s="13">
        <v>604</v>
      </c>
      <c r="W364" s="13">
        <v>1041</v>
      </c>
      <c r="X364" s="13">
        <v>2224</v>
      </c>
      <c r="Y364" s="13">
        <v>3265</v>
      </c>
      <c r="Z364" s="16"/>
      <c r="AA364" s="13">
        <v>0</v>
      </c>
      <c r="AB364" s="13">
        <v>80</v>
      </c>
      <c r="AC364" s="1" t="str">
        <f t="shared" si="24"/>
        <v>hospital</v>
      </c>
      <c r="AD364" s="1">
        <f>IF(I364=0,CONTROL!H$13,IF(I364&lt;=CONTROL!F$12,CONTROL!H$12,IF(I364&lt;=CONTROL!F$11,CONTROL!H$11,IF(I364&lt;=CONTROL!F$10,CONTROL!H$10,CONTROL!H$9))))</f>
        <v>4118</v>
      </c>
      <c r="AE364" s="1">
        <f t="shared" si="25"/>
        <v>3869</v>
      </c>
      <c r="AF364" s="19">
        <f t="shared" si="26"/>
        <v>0.9395337542496357</v>
      </c>
      <c r="AG364" s="19">
        <f t="shared" si="27"/>
        <v>1</v>
      </c>
    </row>
    <row r="365" spans="1:33" x14ac:dyDescent="0.25">
      <c r="A365" s="12" t="s">
        <v>161</v>
      </c>
      <c r="B365" s="13">
        <v>121</v>
      </c>
      <c r="C365" s="13">
        <v>-99</v>
      </c>
      <c r="D365" s="13">
        <v>119</v>
      </c>
      <c r="E365" s="14" t="s">
        <v>162</v>
      </c>
      <c r="F365" s="13">
        <v>96</v>
      </c>
      <c r="G365" s="14" t="s">
        <v>101</v>
      </c>
      <c r="H365" s="14" t="s">
        <v>101</v>
      </c>
      <c r="I365" s="13">
        <v>2</v>
      </c>
      <c r="J365" s="13">
        <v>4118</v>
      </c>
      <c r="K365" s="13">
        <v>2</v>
      </c>
      <c r="L365" s="16"/>
      <c r="M365" s="13">
        <v>2</v>
      </c>
      <c r="N365" s="14" t="s">
        <v>887</v>
      </c>
      <c r="O365" s="14" t="s">
        <v>888</v>
      </c>
      <c r="P365" s="14" t="s">
        <v>159</v>
      </c>
      <c r="Q365" s="14" t="s">
        <v>159</v>
      </c>
      <c r="R365" s="14" t="s">
        <v>159</v>
      </c>
      <c r="S365" s="13">
        <v>6481</v>
      </c>
      <c r="T365" s="13">
        <v>244</v>
      </c>
      <c r="U365" s="13">
        <v>372</v>
      </c>
      <c r="V365" s="13">
        <v>616</v>
      </c>
      <c r="W365" s="13">
        <v>1299</v>
      </c>
      <c r="X365" s="13">
        <v>4566</v>
      </c>
      <c r="Y365" s="13">
        <v>5865</v>
      </c>
      <c r="Z365" s="16"/>
      <c r="AA365" s="13">
        <v>0</v>
      </c>
      <c r="AB365" s="13">
        <v>81</v>
      </c>
      <c r="AC365" s="1" t="str">
        <f t="shared" si="24"/>
        <v>hospital</v>
      </c>
      <c r="AD365" s="1">
        <f>IF(I365=0,CONTROL!H$13,IF(I365&lt;=CONTROL!F$12,CONTROL!H$12,IF(I365&lt;=CONTROL!F$11,CONTROL!H$11,IF(I365&lt;=CONTROL!F$10,CONTROL!H$10,CONTROL!H$9))))</f>
        <v>4118</v>
      </c>
      <c r="AE365" s="1">
        <f t="shared" si="25"/>
        <v>6481</v>
      </c>
      <c r="AF365" s="19">
        <f t="shared" si="26"/>
        <v>1</v>
      </c>
      <c r="AG365" s="19">
        <f t="shared" si="27"/>
        <v>2</v>
      </c>
    </row>
    <row r="366" spans="1:33" x14ac:dyDescent="0.25">
      <c r="A366" s="12" t="s">
        <v>161</v>
      </c>
      <c r="B366" s="13">
        <v>122</v>
      </c>
      <c r="C366" s="13">
        <v>-99</v>
      </c>
      <c r="D366" s="13">
        <v>118</v>
      </c>
      <c r="E366" s="14" t="s">
        <v>162</v>
      </c>
      <c r="F366" s="13">
        <v>97</v>
      </c>
      <c r="G366" s="14" t="s">
        <v>102</v>
      </c>
      <c r="H366" s="14" t="s">
        <v>102</v>
      </c>
      <c r="I366" s="13">
        <v>1</v>
      </c>
      <c r="J366" s="13">
        <v>3775</v>
      </c>
      <c r="K366" s="13">
        <v>1</v>
      </c>
      <c r="L366" s="16"/>
      <c r="M366" s="13">
        <v>1</v>
      </c>
      <c r="N366" s="14" t="s">
        <v>889</v>
      </c>
      <c r="O366" s="14" t="s">
        <v>890</v>
      </c>
      <c r="P366" s="14" t="s">
        <v>159</v>
      </c>
      <c r="Q366" s="14" t="s">
        <v>159</v>
      </c>
      <c r="R366" s="14" t="s">
        <v>159</v>
      </c>
      <c r="S366" s="13">
        <v>2651</v>
      </c>
      <c r="T366" s="13">
        <v>108</v>
      </c>
      <c r="U366" s="13">
        <v>169</v>
      </c>
      <c r="V366" s="13">
        <v>277</v>
      </c>
      <c r="W366" s="13">
        <v>606</v>
      </c>
      <c r="X366" s="13">
        <v>1768</v>
      </c>
      <c r="Y366" s="13">
        <v>2374</v>
      </c>
      <c r="Z366" s="16"/>
      <c r="AA366" s="13">
        <v>0</v>
      </c>
      <c r="AB366" s="13">
        <v>82</v>
      </c>
      <c r="AC366" s="1" t="str">
        <f t="shared" si="24"/>
        <v>hospital</v>
      </c>
      <c r="AD366" s="1">
        <f>IF(I366=0,CONTROL!H$13,IF(I366&lt;=CONTROL!F$12,CONTROL!H$12,IF(I366&lt;=CONTROL!F$11,CONTROL!H$11,IF(I366&lt;=CONTROL!F$10,CONTROL!H$10,CONTROL!H$9))))</f>
        <v>3775</v>
      </c>
      <c r="AE366" s="1">
        <f t="shared" si="25"/>
        <v>2651</v>
      </c>
      <c r="AF366" s="19">
        <f t="shared" si="26"/>
        <v>0.70225165562913905</v>
      </c>
      <c r="AG366" s="19">
        <f t="shared" si="27"/>
        <v>1</v>
      </c>
    </row>
    <row r="367" spans="1:33" x14ac:dyDescent="0.25">
      <c r="A367" s="12" t="s">
        <v>161</v>
      </c>
      <c r="B367" s="13">
        <v>120</v>
      </c>
      <c r="C367" s="13">
        <v>-99</v>
      </c>
      <c r="D367" s="13">
        <v>116</v>
      </c>
      <c r="E367" s="14" t="s">
        <v>162</v>
      </c>
      <c r="F367" s="13">
        <v>98</v>
      </c>
      <c r="G367" s="14" t="s">
        <v>103</v>
      </c>
      <c r="H367" s="14" t="s">
        <v>103</v>
      </c>
      <c r="I367" s="13">
        <v>3</v>
      </c>
      <c r="J367" s="13">
        <v>4462</v>
      </c>
      <c r="K367" s="13">
        <v>2</v>
      </c>
      <c r="L367" s="16"/>
      <c r="M367" s="13">
        <v>2</v>
      </c>
      <c r="N367" s="14" t="s">
        <v>159</v>
      </c>
      <c r="O367" s="14" t="s">
        <v>894</v>
      </c>
      <c r="P367" s="14" t="s">
        <v>159</v>
      </c>
      <c r="Q367" s="14" t="s">
        <v>159</v>
      </c>
      <c r="R367" s="14" t="s">
        <v>159</v>
      </c>
      <c r="S367" s="13">
        <v>3130</v>
      </c>
      <c r="T367" s="13">
        <v>473</v>
      </c>
      <c r="U367" s="13">
        <v>189</v>
      </c>
      <c r="V367" s="13">
        <v>662</v>
      </c>
      <c r="W367" s="13">
        <v>1180</v>
      </c>
      <c r="X367" s="13">
        <v>1288</v>
      </c>
      <c r="Y367" s="13">
        <v>2468</v>
      </c>
      <c r="Z367" s="16"/>
      <c r="AA367" s="13">
        <v>0</v>
      </c>
      <c r="AB367" s="13">
        <v>83</v>
      </c>
      <c r="AC367" s="1" t="str">
        <f t="shared" si="24"/>
        <v>hospital</v>
      </c>
      <c r="AD367" s="1">
        <f>IF(I367=0,CONTROL!H$13,IF(I367&lt;=CONTROL!F$12,CONTROL!H$12,IF(I367&lt;=CONTROL!F$11,CONTROL!H$11,IF(I367&lt;=CONTROL!F$10,CONTROL!H$10,CONTROL!H$9))))</f>
        <v>4462</v>
      </c>
      <c r="AE367" s="1">
        <f t="shared" si="25"/>
        <v>3130</v>
      </c>
      <c r="AF367" s="19">
        <f t="shared" si="26"/>
        <v>0.70147915732855226</v>
      </c>
      <c r="AG367" s="19">
        <f t="shared" si="27"/>
        <v>2</v>
      </c>
    </row>
    <row r="368" spans="1:33" x14ac:dyDescent="0.25">
      <c r="A368" s="12" t="s">
        <v>146</v>
      </c>
      <c r="B368" s="13">
        <v>113</v>
      </c>
      <c r="C368" s="13">
        <v>132</v>
      </c>
      <c r="D368" s="13">
        <v>239</v>
      </c>
      <c r="E368" s="14" t="s">
        <v>147</v>
      </c>
      <c r="F368" s="13">
        <v>98</v>
      </c>
      <c r="G368" s="14" t="s">
        <v>103</v>
      </c>
      <c r="H368" s="14" t="s">
        <v>103</v>
      </c>
      <c r="I368" s="13">
        <v>3</v>
      </c>
      <c r="J368" s="13">
        <v>4462</v>
      </c>
      <c r="K368" s="13">
        <v>0.04</v>
      </c>
      <c r="L368" s="13">
        <v>2</v>
      </c>
      <c r="M368" s="13">
        <v>0</v>
      </c>
      <c r="N368" s="14" t="s">
        <v>950</v>
      </c>
      <c r="O368" s="14" t="s">
        <v>1122</v>
      </c>
      <c r="P368" s="14" t="s">
        <v>1123</v>
      </c>
      <c r="Q368" s="14" t="s">
        <v>103</v>
      </c>
      <c r="R368" s="14" t="s">
        <v>158</v>
      </c>
      <c r="S368" s="13">
        <v>164</v>
      </c>
      <c r="T368" s="13">
        <v>0</v>
      </c>
      <c r="U368" s="13">
        <v>0</v>
      </c>
      <c r="V368" s="13">
        <v>0</v>
      </c>
      <c r="W368" s="13">
        <v>49</v>
      </c>
      <c r="X368" s="13">
        <v>115</v>
      </c>
      <c r="Y368" s="13">
        <v>164</v>
      </c>
      <c r="Z368" s="13">
        <v>0</v>
      </c>
      <c r="AA368" s="13">
        <v>0</v>
      </c>
      <c r="AB368" s="13">
        <v>83</v>
      </c>
      <c r="AC368" s="1" t="str">
        <f t="shared" si="24"/>
        <v>mobile</v>
      </c>
      <c r="AD368" s="1">
        <f>IF(I368=0,CONTROL!H$13,IF(I368&lt;=CONTROL!F$12,CONTROL!H$12,IF(I368&lt;=CONTROL!F$11,CONTROL!H$11,IF(I368&lt;=CONTROL!F$10,CONTROL!H$10,CONTROL!H$9))))</f>
        <v>4462</v>
      </c>
      <c r="AE368" s="1">
        <f t="shared" si="25"/>
        <v>164</v>
      </c>
      <c r="AF368" s="19">
        <f t="shared" si="26"/>
        <v>3.6754818467055132E-2</v>
      </c>
      <c r="AG368" s="19">
        <f t="shared" si="27"/>
        <v>3.6754818467055132E-2</v>
      </c>
    </row>
    <row r="369" spans="1:33" x14ac:dyDescent="0.25">
      <c r="A369" s="12" t="s">
        <v>146</v>
      </c>
      <c r="B369" s="13">
        <v>115</v>
      </c>
      <c r="C369" s="13">
        <v>134</v>
      </c>
      <c r="D369" s="13">
        <v>249</v>
      </c>
      <c r="E369" s="14" t="s">
        <v>147</v>
      </c>
      <c r="F369" s="13">
        <v>98</v>
      </c>
      <c r="G369" s="14" t="s">
        <v>103</v>
      </c>
      <c r="H369" s="14" t="s">
        <v>103</v>
      </c>
      <c r="I369" s="13">
        <v>3</v>
      </c>
      <c r="J369" s="13">
        <v>4462</v>
      </c>
      <c r="K369" s="13">
        <v>0</v>
      </c>
      <c r="L369" s="13">
        <v>2</v>
      </c>
      <c r="M369" s="13">
        <v>0</v>
      </c>
      <c r="N369" s="14" t="s">
        <v>900</v>
      </c>
      <c r="O369" s="14" t="s">
        <v>723</v>
      </c>
      <c r="P369" s="14" t="s">
        <v>893</v>
      </c>
      <c r="Q369" s="14" t="s">
        <v>103</v>
      </c>
      <c r="R369" s="14" t="s">
        <v>158</v>
      </c>
      <c r="S369" s="13">
        <v>1</v>
      </c>
      <c r="T369" s="13">
        <v>0</v>
      </c>
      <c r="U369" s="13">
        <v>0</v>
      </c>
      <c r="V369" s="13">
        <v>0</v>
      </c>
      <c r="W369" s="13">
        <v>0</v>
      </c>
      <c r="X369" s="13">
        <v>1</v>
      </c>
      <c r="Y369" s="13">
        <v>1</v>
      </c>
      <c r="Z369" s="13">
        <v>0</v>
      </c>
      <c r="AA369" s="13">
        <v>0</v>
      </c>
      <c r="AB369" s="13">
        <v>83</v>
      </c>
      <c r="AC369" s="1" t="str">
        <f t="shared" si="24"/>
        <v>mobile</v>
      </c>
      <c r="AD369" s="1">
        <f>IF(I369=0,CONTROL!H$13,IF(I369&lt;=CONTROL!F$12,CONTROL!H$12,IF(I369&lt;=CONTROL!F$11,CONTROL!H$11,IF(I369&lt;=CONTROL!F$10,CONTROL!H$10,CONTROL!H$9))))</f>
        <v>4462</v>
      </c>
      <c r="AE369" s="1">
        <f t="shared" si="25"/>
        <v>1</v>
      </c>
      <c r="AF369" s="19">
        <f t="shared" si="26"/>
        <v>2.2411474675033618E-4</v>
      </c>
      <c r="AG369" s="19">
        <f t="shared" si="27"/>
        <v>2.2411474675033618E-4</v>
      </c>
    </row>
    <row r="370" spans="1:33" x14ac:dyDescent="0.25">
      <c r="A370" s="12" t="s">
        <v>146</v>
      </c>
      <c r="B370" s="13">
        <v>125</v>
      </c>
      <c r="C370" s="13">
        <v>151</v>
      </c>
      <c r="D370" s="13">
        <v>350</v>
      </c>
      <c r="E370" s="14" t="s">
        <v>147</v>
      </c>
      <c r="F370" s="13">
        <v>98</v>
      </c>
      <c r="G370" s="14" t="s">
        <v>103</v>
      </c>
      <c r="H370" s="14" t="s">
        <v>103</v>
      </c>
      <c r="I370" s="13">
        <v>3</v>
      </c>
      <c r="J370" s="13">
        <v>4462</v>
      </c>
      <c r="K370" s="13">
        <v>1</v>
      </c>
      <c r="L370" s="13">
        <v>1</v>
      </c>
      <c r="M370" s="13">
        <v>1</v>
      </c>
      <c r="N370" s="14" t="s">
        <v>159</v>
      </c>
      <c r="O370" s="14" t="s">
        <v>149</v>
      </c>
      <c r="P370" s="14" t="s">
        <v>891</v>
      </c>
      <c r="Q370" s="14" t="s">
        <v>103</v>
      </c>
      <c r="R370" s="14" t="s">
        <v>149</v>
      </c>
      <c r="S370" s="13">
        <v>2650</v>
      </c>
      <c r="T370" s="13">
        <v>61</v>
      </c>
      <c r="U370" s="13">
        <v>1626</v>
      </c>
      <c r="V370" s="13">
        <v>1687</v>
      </c>
      <c r="W370" s="13">
        <v>112</v>
      </c>
      <c r="X370" s="13">
        <v>851</v>
      </c>
      <c r="Y370" s="13">
        <v>963</v>
      </c>
      <c r="Z370" s="13">
        <v>0</v>
      </c>
      <c r="AA370" s="13">
        <v>0</v>
      </c>
      <c r="AB370" s="13">
        <v>83</v>
      </c>
      <c r="AC370" s="1" t="str">
        <f t="shared" si="24"/>
        <v>freestand</v>
      </c>
      <c r="AD370" s="1">
        <f>IF(I370=0,CONTROL!H$13,IF(I370&lt;=CONTROL!F$12,CONTROL!H$12,IF(I370&lt;=CONTROL!F$11,CONTROL!H$11,IF(I370&lt;=CONTROL!F$10,CONTROL!H$10,CONTROL!H$9))))</f>
        <v>4462</v>
      </c>
      <c r="AE370" s="1">
        <f t="shared" si="25"/>
        <v>2650</v>
      </c>
      <c r="AF370" s="19">
        <f t="shared" si="26"/>
        <v>0.59390407888839081</v>
      </c>
      <c r="AG370" s="19">
        <f t="shared" si="27"/>
        <v>1</v>
      </c>
    </row>
    <row r="371" spans="1:33" x14ac:dyDescent="0.25">
      <c r="A371" s="12" t="s">
        <v>159</v>
      </c>
      <c r="B371" s="16"/>
      <c r="C371" s="16"/>
      <c r="D371" s="16"/>
      <c r="E371" s="14" t="s">
        <v>159</v>
      </c>
      <c r="F371" s="16"/>
      <c r="G371" s="14" t="s">
        <v>104</v>
      </c>
      <c r="H371" s="14" t="s">
        <v>104</v>
      </c>
      <c r="I371" s="16"/>
      <c r="J371" s="13">
        <v>1716</v>
      </c>
      <c r="K371" s="16"/>
      <c r="L371" s="16"/>
      <c r="M371" s="16"/>
      <c r="N371" s="14" t="s">
        <v>159</v>
      </c>
      <c r="O371" s="14" t="s">
        <v>159</v>
      </c>
      <c r="P371" s="14" t="s">
        <v>159</v>
      </c>
      <c r="Q371" s="14" t="s">
        <v>159</v>
      </c>
      <c r="R371" s="14" t="s">
        <v>159</v>
      </c>
      <c r="S371" s="16"/>
      <c r="T371" s="16"/>
      <c r="U371" s="16"/>
      <c r="V371" s="16"/>
      <c r="W371" s="16"/>
      <c r="X371" s="16"/>
      <c r="Y371" s="16"/>
      <c r="Z371" s="16"/>
      <c r="AA371" s="16"/>
      <c r="AB371" s="13">
        <v>84</v>
      </c>
      <c r="AC371" s="1" t="str">
        <f t="shared" si="24"/>
        <v>no service</v>
      </c>
      <c r="AD371" s="1">
        <f>IF(I371=0,CONTROL!H$13,IF(I371&lt;=CONTROL!F$12,CONTROL!H$12,IF(I371&lt;=CONTROL!F$11,CONTROL!H$11,IF(I371&lt;=CONTROL!F$10,CONTROL!H$10,CONTROL!H$9))))</f>
        <v>1716</v>
      </c>
      <c r="AE371" s="1">
        <f t="shared" si="25"/>
        <v>0</v>
      </c>
      <c r="AF371" s="19">
        <f t="shared" si="26"/>
        <v>0</v>
      </c>
      <c r="AG371" s="19">
        <f t="shared" si="27"/>
        <v>0</v>
      </c>
    </row>
    <row r="373" spans="1:33" x14ac:dyDescent="0.25">
      <c r="AB373" t="s">
        <v>895</v>
      </c>
      <c r="AC373" s="1">
        <f>COUNTIF(AC$2:AC$371,"freestand")</f>
        <v>69</v>
      </c>
    </row>
    <row r="374" spans="1:33" x14ac:dyDescent="0.25">
      <c r="AB374" t="s">
        <v>896</v>
      </c>
      <c r="AC374" s="1">
        <f>COUNTIF(AC$2:AC$371,"mobile")</f>
        <v>168</v>
      </c>
    </row>
    <row r="375" spans="1:33" x14ac:dyDescent="0.25">
      <c r="AB375" t="s">
        <v>897</v>
      </c>
      <c r="AC375" s="1">
        <f>COUNTIF(AC$2:AC$371,"hospital")</f>
        <v>120</v>
      </c>
    </row>
    <row r="376" spans="1:33" x14ac:dyDescent="0.25">
      <c r="AB376" t="s">
        <v>898</v>
      </c>
      <c r="AC376" s="1">
        <f>COUNTIF(AC$2:AC$371,"new")</f>
        <v>5</v>
      </c>
    </row>
    <row r="377" spans="1:33" x14ac:dyDescent="0.25">
      <c r="AB377" t="s">
        <v>899</v>
      </c>
      <c r="AC377" s="1">
        <f>COUNTIF(AC$2:AC$371,"no service")</f>
        <v>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Q102"/>
  <sheetViews>
    <sheetView workbookViewId="0">
      <pane xSplit="1" ySplit="2" topLeftCell="W3" activePane="bottomRight" state="frozen"/>
      <selection pane="topRight" activeCell="B1" sqref="B1"/>
      <selection pane="bottomLeft" activeCell="A3" sqref="A3"/>
      <selection pane="bottomRight" activeCell="Z3" sqref="Z3"/>
    </sheetView>
  </sheetViews>
  <sheetFormatPr defaultRowHeight="15" x14ac:dyDescent="0.25"/>
  <cols>
    <col min="1" max="1" width="13.7109375" customWidth="1"/>
    <col min="27" max="28" width="10.7109375" customWidth="1"/>
  </cols>
  <sheetData>
    <row r="1" spans="1:43" x14ac:dyDescent="0.25">
      <c r="B1" s="2" t="s">
        <v>106</v>
      </c>
      <c r="C1" s="2"/>
      <c r="D1" s="2"/>
      <c r="E1" s="2"/>
      <c r="F1" s="3" t="s">
        <v>107</v>
      </c>
      <c r="G1" s="3"/>
      <c r="H1" s="3"/>
      <c r="I1" s="3"/>
      <c r="J1" s="4" t="s">
        <v>108</v>
      </c>
      <c r="K1" s="4"/>
      <c r="L1" s="4"/>
      <c r="M1" s="4"/>
      <c r="N1" s="5" t="s">
        <v>109</v>
      </c>
      <c r="O1" s="5"/>
      <c r="P1" s="5"/>
      <c r="Q1" s="5"/>
      <c r="R1" s="1" t="s">
        <v>110</v>
      </c>
      <c r="S1" s="1" t="s">
        <v>111</v>
      </c>
      <c r="T1" s="1" t="s">
        <v>112</v>
      </c>
      <c r="U1" s="1" t="s">
        <v>113</v>
      </c>
      <c r="V1" s="1" t="s">
        <v>114</v>
      </c>
      <c r="W1" s="1" t="s">
        <v>115</v>
      </c>
      <c r="X1" s="1" t="s">
        <v>114</v>
      </c>
      <c r="Y1" s="1" t="s">
        <v>115</v>
      </c>
      <c r="Z1" s="1"/>
      <c r="AA1" s="1" t="s">
        <v>114</v>
      </c>
      <c r="AB1" s="1" t="s">
        <v>115</v>
      </c>
      <c r="AC1" s="1" t="s">
        <v>112</v>
      </c>
      <c r="AD1" s="1" t="s">
        <v>113</v>
      </c>
      <c r="AE1" s="1" t="s">
        <v>112</v>
      </c>
      <c r="AF1" s="1" t="s">
        <v>113</v>
      </c>
      <c r="AG1" s="1" t="s">
        <v>112</v>
      </c>
      <c r="AH1" s="1" t="s">
        <v>113</v>
      </c>
      <c r="AI1" s="1" t="s">
        <v>112</v>
      </c>
      <c r="AJ1" s="1" t="s">
        <v>113</v>
      </c>
      <c r="AL1" s="1" t="s">
        <v>114</v>
      </c>
      <c r="AM1" s="1" t="s">
        <v>115</v>
      </c>
      <c r="AN1" s="1" t="s">
        <v>112</v>
      </c>
      <c r="AO1" s="1" t="s">
        <v>113</v>
      </c>
      <c r="AP1" s="1" t="s">
        <v>112</v>
      </c>
      <c r="AQ1" s="1" t="s">
        <v>113</v>
      </c>
    </row>
    <row r="2" spans="1:43" x14ac:dyDescent="0.25">
      <c r="A2" s="1" t="s">
        <v>5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1</v>
      </c>
      <c r="G2" s="1" t="s">
        <v>2</v>
      </c>
      <c r="H2" s="1" t="s">
        <v>3</v>
      </c>
      <c r="I2" s="1" t="s">
        <v>4</v>
      </c>
      <c r="J2" s="1" t="s">
        <v>1</v>
      </c>
      <c r="K2" s="1" t="s">
        <v>2</v>
      </c>
      <c r="L2" s="1" t="s">
        <v>3</v>
      </c>
      <c r="M2" s="1" t="s">
        <v>4</v>
      </c>
      <c r="N2" s="1" t="s">
        <v>1</v>
      </c>
      <c r="O2" s="1" t="s">
        <v>2</v>
      </c>
      <c r="P2" s="1" t="s">
        <v>3</v>
      </c>
      <c r="Q2" s="1" t="s">
        <v>4</v>
      </c>
      <c r="R2" s="1" t="s">
        <v>0</v>
      </c>
      <c r="S2" s="1" t="s">
        <v>0</v>
      </c>
      <c r="T2" s="1" t="s">
        <v>0</v>
      </c>
      <c r="U2" s="1" t="s">
        <v>0</v>
      </c>
      <c r="V2" s="1" t="s">
        <v>116</v>
      </c>
      <c r="W2" s="1" t="s">
        <v>116</v>
      </c>
      <c r="X2" s="1" t="s">
        <v>1129</v>
      </c>
      <c r="Y2" s="1" t="s">
        <v>1129</v>
      </c>
      <c r="Z2" s="1" t="s">
        <v>1135</v>
      </c>
      <c r="AA2" s="1" t="s">
        <v>1138</v>
      </c>
      <c r="AB2" s="1" t="s">
        <v>1138</v>
      </c>
      <c r="AC2" s="1" t="s">
        <v>1126</v>
      </c>
      <c r="AD2" s="1" t="s">
        <v>1126</v>
      </c>
      <c r="AE2" s="1" t="s">
        <v>1130</v>
      </c>
      <c r="AF2" s="1" t="s">
        <v>1130</v>
      </c>
      <c r="AG2" s="1" t="s">
        <v>1131</v>
      </c>
      <c r="AH2" s="1" t="s">
        <v>1131</v>
      </c>
      <c r="AI2" s="1" t="s">
        <v>1132</v>
      </c>
      <c r="AJ2" s="1" t="s">
        <v>1132</v>
      </c>
      <c r="AL2" s="1" t="s">
        <v>1138</v>
      </c>
      <c r="AM2" s="1" t="s">
        <v>1138</v>
      </c>
      <c r="AN2" s="1" t="s">
        <v>1130</v>
      </c>
      <c r="AO2" s="1" t="s">
        <v>1130</v>
      </c>
      <c r="AP2" s="1" t="s">
        <v>1132</v>
      </c>
      <c r="AQ2" s="1" t="s">
        <v>1132</v>
      </c>
    </row>
    <row r="3" spans="1:43" x14ac:dyDescent="0.25">
      <c r="A3" s="1" t="s">
        <v>6</v>
      </c>
      <c r="B3" s="1">
        <v>4792</v>
      </c>
      <c r="C3" s="1">
        <v>1874</v>
      </c>
      <c r="D3" s="1">
        <v>760</v>
      </c>
      <c r="E3" s="1">
        <v>283</v>
      </c>
      <c r="F3" s="1">
        <v>5676</v>
      </c>
      <c r="G3" s="1">
        <v>2181</v>
      </c>
      <c r="H3" s="1">
        <v>942</v>
      </c>
      <c r="I3" s="1">
        <v>271</v>
      </c>
      <c r="J3" s="1">
        <v>6286</v>
      </c>
      <c r="K3" s="1">
        <v>1900</v>
      </c>
      <c r="L3" s="1">
        <v>1076</v>
      </c>
      <c r="M3" s="1">
        <v>321</v>
      </c>
      <c r="N3" s="1">
        <v>5243</v>
      </c>
      <c r="O3" s="1">
        <v>2180</v>
      </c>
      <c r="P3" s="1">
        <v>1145</v>
      </c>
      <c r="Q3" s="1">
        <v>449</v>
      </c>
      <c r="R3" s="1">
        <f>CONTROL!$C$3*B3+CONTROL!$C$4*C3+CONTROL!$C$5*D3+CONTROL!$C$6*E3</f>
        <v>9244.7666666666664</v>
      </c>
      <c r="S3" s="1">
        <f>CONTROL!$C$3*F3+CONTROL!$C$4*G3+CONTROL!$C$5*H3+CONTROL!$C$6*I3</f>
        <v>10823.766666666666</v>
      </c>
      <c r="T3" s="1">
        <f>CONTROL!$C$3*J3+CONTROL!$C$4*K3+CONTROL!$C$5*L3+CONTROL!$C$6*M3</f>
        <v>11363.1</v>
      </c>
      <c r="U3" s="1">
        <f>CONTROL!$C$3*N3+CONTROL!$C$4*O3+CONTROL!$C$5*P3+CONTROL!$C$6*Q3</f>
        <v>11099.833333333334</v>
      </c>
      <c r="V3" s="1">
        <f>IF(OR(R3=0,S3=0,T3=0),0,((S3-R3)/R3+(T3-S3)/S3)/2)</f>
        <v>0.1103139765032546</v>
      </c>
      <c r="W3" s="1">
        <f>IF(OR(S3=0,T3=0,U3=0),0,((T3-S3)/S3+(U3-T3)/T3)/2)</f>
        <v>1.3330028832235637E-2</v>
      </c>
      <c r="X3" s="1">
        <f>T3+CONTROL!$F$4*T3*V3</f>
        <v>12616.608746404132</v>
      </c>
      <c r="Y3" s="1">
        <f>U3+CONTROL!$F$4*U3*W3</f>
        <v>11247.794431699678</v>
      </c>
      <c r="Z3" s="1">
        <f>IF(CONTROL!$H$4=0,pop_data!I2,pop_data!H2)</f>
        <v>2.5846817185907273E-2</v>
      </c>
      <c r="AA3" s="1">
        <f>X3+CONTROL!$F$4*X3*$Z3</f>
        <v>12942.707926178558</v>
      </c>
      <c r="AB3" s="1">
        <f>Y3+CONTROL!$F$4*Y3*$Z3</f>
        <v>11538.514118120485</v>
      </c>
      <c r="AC3" s="19">
        <f>'RY2019'!AJ2</f>
        <v>3.578216046615867</v>
      </c>
      <c r="AD3" s="19">
        <f>'RY2020'!AJ2</f>
        <v>3.3700134468848049</v>
      </c>
      <c r="AE3" s="1">
        <f>IF(AC3=0,0,IF(AC3&lt;1,AA3,AA3/AC3))</f>
        <v>3617.0839763628169</v>
      </c>
      <c r="AF3" s="1">
        <f>IF(AD3=0,0,IF(AD3&lt;1,AB3,AB3/AD3))</f>
        <v>3423.8777678428946</v>
      </c>
      <c r="AG3" s="1">
        <f>'RY2019'!AK2</f>
        <v>4462</v>
      </c>
      <c r="AH3" s="1">
        <f>'RY2020'!AK2</f>
        <v>4462</v>
      </c>
      <c r="AI3" s="1">
        <f t="shared" ref="AI3:AI34" si="0">IF(AE3&gt;AG3,AE3/AG3,0)</f>
        <v>0</v>
      </c>
      <c r="AJ3" s="1">
        <f t="shared" ref="AJ3:AJ34" si="1">IF(AF3&gt;AH3,AF3/AH3,0)</f>
        <v>0</v>
      </c>
      <c r="AL3" s="1">
        <f>T3+CONTROL!$F$4*T3*$Z3</f>
        <v>11656.799968365183</v>
      </c>
      <c r="AM3" s="1">
        <f>U3+CONTROL!$F$4*U3*$Z3</f>
        <v>11386.72869629404</v>
      </c>
      <c r="AN3" s="1">
        <f>IF(AC3=0,0,IF(AC3&lt;1,AL3,AL3/AC3))</f>
        <v>3257.7127307306432</v>
      </c>
      <c r="AO3" s="1">
        <f>IF(AD3=0,0,IF(AD3&lt;1,AM3,AM3/AD3))</f>
        <v>3378.8377630420969</v>
      </c>
      <c r="AP3" s="1">
        <f>IF(AN3&gt;AG3,AN3/AG3,0)</f>
        <v>0</v>
      </c>
      <c r="AQ3" s="1">
        <f>IF(AO3&gt;AH3,AO3/AH3,0)</f>
        <v>0</v>
      </c>
    </row>
    <row r="4" spans="1:43" x14ac:dyDescent="0.25">
      <c r="A4" s="1" t="s">
        <v>7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f>CONTROL!$C$3*B4+CONTROL!$C$4*C4+CONTROL!$C$5*D4+CONTROL!$C$6*E4</f>
        <v>0</v>
      </c>
      <c r="S4" s="1">
        <f>CONTROL!$C$3*F4+CONTROL!$C$4*G4+CONTROL!$C$5*H4+CONTROL!$C$6*I4</f>
        <v>0</v>
      </c>
      <c r="T4" s="1">
        <f>CONTROL!$C$3*J4+CONTROL!$C$4*K4+CONTROL!$C$5*L4+CONTROL!$C$6*M4</f>
        <v>0</v>
      </c>
      <c r="U4" s="1">
        <f>CONTROL!$C$3*N4+CONTROL!$C$4*O4+CONTROL!$C$5*P4+CONTROL!$C$6*Q4</f>
        <v>0</v>
      </c>
      <c r="V4" s="1">
        <f t="shared" ref="V4:V67" si="2">IF(OR(R4=0,S4=0,T4=0),0,((S4-R4)/R4+(T4-S4)/S4)/2)</f>
        <v>0</v>
      </c>
      <c r="W4" s="1">
        <f t="shared" ref="W4:W67" si="3">IF(OR(S4=0,T4=0,U4=0),0,((T4-S4)/S4+(U4-T4)/T4)/2)</f>
        <v>0</v>
      </c>
      <c r="X4" s="1">
        <f>T4+CONTROL!$F$4*T4*V4</f>
        <v>0</v>
      </c>
      <c r="Y4" s="1">
        <f>U4+CONTROL!$F$4*U4*W4</f>
        <v>0</v>
      </c>
      <c r="Z4" s="1">
        <f>IF(CONTROL!$H$4=0,pop_data!I3,pop_data!H3)</f>
        <v>1.0824421140068529E-2</v>
      </c>
      <c r="AA4" s="1">
        <f>X4+CONTROL!$F$4*X4*$Z4</f>
        <v>0</v>
      </c>
      <c r="AB4" s="1">
        <f>Y4+CONTROL!$F$4*Y4*$Z4</f>
        <v>0</v>
      </c>
      <c r="AC4" s="19">
        <f>'RY2019'!AJ3</f>
        <v>0</v>
      </c>
      <c r="AD4" s="19">
        <f>'RY2020'!AJ3</f>
        <v>0</v>
      </c>
      <c r="AE4" s="1">
        <f t="shared" ref="AE4:AE67" si="4">IF(AC4=0,0,IF(AC4&lt;1,AA4,AA4/AC4))</f>
        <v>0</v>
      </c>
      <c r="AF4" s="1">
        <f t="shared" ref="AF4:AF67" si="5">IF(AD4=0,0,IF(AD4&lt;1,AB4,AB4/AD4))</f>
        <v>0</v>
      </c>
      <c r="AG4" s="1">
        <f>'RY2019'!AK3</f>
        <v>1716</v>
      </c>
      <c r="AH4" s="1">
        <f>'RY2020'!AK3</f>
        <v>1716</v>
      </c>
      <c r="AI4" s="1">
        <f t="shared" si="0"/>
        <v>0</v>
      </c>
      <c r="AJ4" s="1">
        <f t="shared" si="1"/>
        <v>0</v>
      </c>
      <c r="AL4" s="1">
        <f>T4+CONTROL!$F$4*T4*$Z4</f>
        <v>0</v>
      </c>
      <c r="AM4" s="1">
        <f>U4+CONTROL!$F$4*U4*$Z4</f>
        <v>0</v>
      </c>
      <c r="AN4" s="1">
        <f t="shared" ref="AN4:AN67" si="6">IF(AC4=0,0,IF(AC4&lt;1,AL4,AL4/AC4))</f>
        <v>0</v>
      </c>
      <c r="AO4" s="1">
        <f t="shared" ref="AO4:AO67" si="7">IF(AD4=0,0,IF(AD4&lt;1,AM4,AM4/AD4))</f>
        <v>0</v>
      </c>
      <c r="AP4" s="1">
        <f t="shared" ref="AP4:AP67" si="8">IF(AN4&gt;AG4,AN4/AG4,0)</f>
        <v>0</v>
      </c>
      <c r="AQ4" s="1">
        <f t="shared" ref="AQ4:AQ67" si="9">IF(AO4&gt;AH4,AO4/AH4,0)</f>
        <v>0</v>
      </c>
    </row>
    <row r="5" spans="1:43" x14ac:dyDescent="0.25">
      <c r="A5" s="1" t="s">
        <v>8</v>
      </c>
      <c r="B5" s="1">
        <v>94</v>
      </c>
      <c r="C5" s="1">
        <v>16</v>
      </c>
      <c r="D5" s="1">
        <v>0</v>
      </c>
      <c r="E5" s="1">
        <v>0</v>
      </c>
      <c r="F5" s="1">
        <v>85</v>
      </c>
      <c r="G5" s="1">
        <v>15</v>
      </c>
      <c r="H5" s="1">
        <v>0</v>
      </c>
      <c r="I5" s="1">
        <v>1</v>
      </c>
      <c r="J5" s="1">
        <v>16</v>
      </c>
      <c r="K5" s="1">
        <v>3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f>CONTROL!$C$3*B5+CONTROL!$C$4*C5+CONTROL!$C$5*D5+CONTROL!$C$6*E5</f>
        <v>116.4</v>
      </c>
      <c r="S5" s="1">
        <f>CONTROL!$C$3*F5+CONTROL!$C$4*G5+CONTROL!$C$5*H5+CONTROL!$C$6*I5</f>
        <v>108.16666666666667</v>
      </c>
      <c r="T5" s="1">
        <f>CONTROL!$C$3*J5+CONTROL!$C$4*K5+CONTROL!$C$5*L5+CONTROL!$C$6*M5</f>
        <v>20.2</v>
      </c>
      <c r="U5" s="1">
        <f>CONTROL!$C$3*N5+CONTROL!$C$4*O5+CONTROL!$C$5*P5+CONTROL!$C$6*Q5</f>
        <v>0</v>
      </c>
      <c r="V5" s="1">
        <f t="shared" si="2"/>
        <v>-0.44199212993114789</v>
      </c>
      <c r="W5" s="1">
        <f t="shared" si="3"/>
        <v>0</v>
      </c>
      <c r="X5" s="1">
        <f>T5+CONTROL!$F$4*T5*V5</f>
        <v>11.271758975390812</v>
      </c>
      <c r="Y5" s="1">
        <f>U5+CONTROL!$F$4*U5*W5</f>
        <v>0</v>
      </c>
      <c r="Z5" s="1">
        <f>IF(CONTROL!$H$4=0,pop_data!I4,pop_data!H4)</f>
        <v>1.6871431043433121E-2</v>
      </c>
      <c r="AA5" s="1">
        <f>X5+CONTROL!$F$4*X5*$Z5</f>
        <v>11.461929679682317</v>
      </c>
      <c r="AB5" s="1">
        <f>Y5+CONTROL!$F$4*Y5*$Z5</f>
        <v>0</v>
      </c>
      <c r="AC5" s="19">
        <f>'RY2019'!AJ4</f>
        <v>1.1072261072261072E-2</v>
      </c>
      <c r="AD5" s="19">
        <f>'RY2020'!AJ4</f>
        <v>0</v>
      </c>
      <c r="AE5" s="1">
        <f t="shared" si="4"/>
        <v>11.461929679682317</v>
      </c>
      <c r="AF5" s="1">
        <f t="shared" si="5"/>
        <v>0</v>
      </c>
      <c r="AG5" s="1">
        <f>'RY2019'!AK4</f>
        <v>1716</v>
      </c>
      <c r="AH5" s="1">
        <f>'RY2020'!AK4</f>
        <v>1716</v>
      </c>
      <c r="AI5" s="1">
        <f t="shared" si="0"/>
        <v>0</v>
      </c>
      <c r="AJ5" s="1">
        <f t="shared" si="1"/>
        <v>0</v>
      </c>
      <c r="AL5" s="1">
        <f>T5+CONTROL!$F$4*T5*$Z5</f>
        <v>20.540802907077349</v>
      </c>
      <c r="AM5" s="1">
        <f>U5+CONTROL!$F$4*U5*$Z5</f>
        <v>0</v>
      </c>
      <c r="AN5" s="1">
        <f t="shared" si="6"/>
        <v>20.540802907077349</v>
      </c>
      <c r="AO5" s="1">
        <f t="shared" si="7"/>
        <v>0</v>
      </c>
      <c r="AP5" s="1">
        <f t="shared" si="8"/>
        <v>0</v>
      </c>
      <c r="AQ5" s="1">
        <f t="shared" si="9"/>
        <v>0</v>
      </c>
    </row>
    <row r="6" spans="1:43" x14ac:dyDescent="0.25">
      <c r="A6" s="1" t="s">
        <v>9</v>
      </c>
      <c r="B6" s="1">
        <v>32</v>
      </c>
      <c r="C6" s="1">
        <v>4</v>
      </c>
      <c r="D6" s="1">
        <v>1</v>
      </c>
      <c r="E6" s="1">
        <v>0</v>
      </c>
      <c r="F6" s="1">
        <v>54</v>
      </c>
      <c r="G6" s="1">
        <v>11</v>
      </c>
      <c r="H6" s="1">
        <v>2</v>
      </c>
      <c r="I6" s="1">
        <v>0</v>
      </c>
      <c r="J6" s="1">
        <v>67</v>
      </c>
      <c r="K6" s="1">
        <v>33</v>
      </c>
      <c r="L6" s="1">
        <v>3</v>
      </c>
      <c r="M6" s="1">
        <v>1</v>
      </c>
      <c r="N6" s="1">
        <v>74</v>
      </c>
      <c r="O6" s="1">
        <v>19</v>
      </c>
      <c r="P6" s="1">
        <v>2</v>
      </c>
      <c r="Q6" s="1">
        <v>0</v>
      </c>
      <c r="R6" s="1">
        <f>CONTROL!$C$3*B6+CONTROL!$C$4*C6+CONTROL!$C$5*D6+CONTROL!$C$6*E6</f>
        <v>39.200000000000003</v>
      </c>
      <c r="S6" s="1">
        <f>CONTROL!$C$3*F6+CONTROL!$C$4*G6+CONTROL!$C$5*H6+CONTROL!$C$6*I6</f>
        <v>72.600000000000009</v>
      </c>
      <c r="T6" s="1">
        <f>CONTROL!$C$3*J6+CONTROL!$C$4*K6+CONTROL!$C$5*L6+CONTROL!$C$6*M6</f>
        <v>120.16666666666666</v>
      </c>
      <c r="U6" s="1">
        <f>CONTROL!$C$3*N6+CONTROL!$C$4*O6+CONTROL!$C$5*P6+CONTROL!$C$6*Q6</f>
        <v>103.8</v>
      </c>
      <c r="V6" s="1">
        <f t="shared" si="2"/>
        <v>0.75361453121193378</v>
      </c>
      <c r="W6" s="1">
        <f t="shared" si="3"/>
        <v>0.25949426174492357</v>
      </c>
      <c r="X6" s="1">
        <f>T6+CONTROL!$F$4*T6*V6</f>
        <v>210.72601283396736</v>
      </c>
      <c r="Y6" s="1">
        <f>U6+CONTROL!$F$4*U6*W6</f>
        <v>130.73550436912308</v>
      </c>
      <c r="Z6" s="1">
        <f>IF(CONTROL!$H$4=0,pop_data!I5,pop_data!H5)</f>
        <v>0</v>
      </c>
      <c r="AA6" s="1">
        <f>X6+CONTROL!$F$4*X6*$Z6</f>
        <v>210.72601283396736</v>
      </c>
      <c r="AB6" s="1">
        <f>Y6+CONTROL!$F$4*Y6*$Z6</f>
        <v>130.73550436912308</v>
      </c>
      <c r="AC6" s="19">
        <f>'RY2019'!AJ5</f>
        <v>6.0606060606060608E-2</v>
      </c>
      <c r="AD6" s="19">
        <f>'RY2020'!AJ5</f>
        <v>5.536130536130536E-2</v>
      </c>
      <c r="AE6" s="1">
        <f t="shared" si="4"/>
        <v>210.72601283396736</v>
      </c>
      <c r="AF6" s="1">
        <f t="shared" si="5"/>
        <v>130.73550436912308</v>
      </c>
      <c r="AG6" s="1">
        <f>'RY2019'!AK5</f>
        <v>1716</v>
      </c>
      <c r="AH6" s="1">
        <f>'RY2020'!AK5</f>
        <v>1716</v>
      </c>
      <c r="AI6" s="1">
        <f t="shared" si="0"/>
        <v>0</v>
      </c>
      <c r="AJ6" s="1">
        <f t="shared" si="1"/>
        <v>0</v>
      </c>
      <c r="AL6" s="1">
        <f>T6+CONTROL!$F$4*T6*$Z6</f>
        <v>120.16666666666666</v>
      </c>
      <c r="AM6" s="1">
        <f>U6+CONTROL!$F$4*U6*$Z6</f>
        <v>103.8</v>
      </c>
      <c r="AN6" s="1">
        <f t="shared" si="6"/>
        <v>120.16666666666666</v>
      </c>
      <c r="AO6" s="1">
        <f t="shared" si="7"/>
        <v>103.8</v>
      </c>
      <c r="AP6" s="1">
        <f t="shared" si="8"/>
        <v>0</v>
      </c>
      <c r="AQ6" s="1">
        <f t="shared" si="9"/>
        <v>0</v>
      </c>
    </row>
    <row r="7" spans="1:43" x14ac:dyDescent="0.25">
      <c r="A7" s="1" t="s">
        <v>10</v>
      </c>
      <c r="B7" s="1">
        <v>535</v>
      </c>
      <c r="C7" s="1">
        <v>181</v>
      </c>
      <c r="D7" s="1">
        <v>171</v>
      </c>
      <c r="E7" s="1">
        <v>17</v>
      </c>
      <c r="F7" s="1">
        <v>593</v>
      </c>
      <c r="G7" s="1">
        <v>239</v>
      </c>
      <c r="H7" s="1">
        <v>75</v>
      </c>
      <c r="I7" s="1">
        <v>81</v>
      </c>
      <c r="J7" s="1">
        <v>534</v>
      </c>
      <c r="K7" s="1">
        <v>187</v>
      </c>
      <c r="L7" s="1">
        <v>54</v>
      </c>
      <c r="M7" s="1">
        <v>21</v>
      </c>
      <c r="N7" s="1">
        <v>516</v>
      </c>
      <c r="O7" s="1">
        <v>30</v>
      </c>
      <c r="P7" s="1">
        <v>55</v>
      </c>
      <c r="Q7" s="1">
        <v>1</v>
      </c>
      <c r="R7" s="1">
        <f>CONTROL!$C$3*B7+CONTROL!$C$4*C7+CONTROL!$C$5*D7+CONTROL!$C$6*E7</f>
        <v>1098.8333333333333</v>
      </c>
      <c r="S7" s="1">
        <f>CONTROL!$C$3*F7+CONTROL!$C$4*G7+CONTROL!$C$5*H7+CONTROL!$C$6*I7</f>
        <v>1223.0999999999999</v>
      </c>
      <c r="T7" s="1">
        <f>CONTROL!$C$3*J7+CONTROL!$C$4*K7+CONTROL!$C$5*L7+CONTROL!$C$6*M7</f>
        <v>927.69999999999993</v>
      </c>
      <c r="U7" s="1">
        <f>CONTROL!$C$3*N7+CONTROL!$C$4*O7+CONTROL!$C$5*P7+CONTROL!$C$6*Q7</f>
        <v>648.16666666666663</v>
      </c>
      <c r="V7" s="1">
        <f t="shared" si="2"/>
        <v>-6.4213907558829206E-2</v>
      </c>
      <c r="W7" s="1">
        <f t="shared" si="3"/>
        <v>-0.27141806453360745</v>
      </c>
      <c r="X7" s="1">
        <f>T7+CONTROL!$F$4*T7*V7</f>
        <v>868.12875795767411</v>
      </c>
      <c r="Y7" s="1">
        <f>U7+CONTROL!$F$4*U7*W7</f>
        <v>472.24252450480009</v>
      </c>
      <c r="Z7" s="1">
        <f>IF(CONTROL!$H$4=0,pop_data!I6,pop_data!H6)</f>
        <v>2.1627408993576017E-2</v>
      </c>
      <c r="AA7" s="1">
        <f>X7+CONTROL!$F$4*X7*$Z7</f>
        <v>886.90413366510984</v>
      </c>
      <c r="AB7" s="1">
        <f>Y7+CONTROL!$F$4*Y7*$Z7</f>
        <v>482.45590672642425</v>
      </c>
      <c r="AC7" s="19">
        <f>'RY2019'!AJ6</f>
        <v>1</v>
      </c>
      <c r="AD7" s="19">
        <f>'RY2020'!AJ6</f>
        <v>1</v>
      </c>
      <c r="AE7" s="1">
        <f t="shared" si="4"/>
        <v>886.90413366510984</v>
      </c>
      <c r="AF7" s="1">
        <f t="shared" si="5"/>
        <v>482.45590672642425</v>
      </c>
      <c r="AG7" s="1">
        <f>'RY2019'!AK6</f>
        <v>3775</v>
      </c>
      <c r="AH7" s="1">
        <f>'RY2020'!AK6</f>
        <v>3775</v>
      </c>
      <c r="AI7" s="1">
        <f t="shared" si="0"/>
        <v>0</v>
      </c>
      <c r="AJ7" s="1">
        <f t="shared" si="1"/>
        <v>0</v>
      </c>
      <c r="AL7" s="1">
        <f>T7+CONTROL!$F$4*T7*$Z7</f>
        <v>947.76374732334045</v>
      </c>
      <c r="AM7" s="1">
        <f>U7+CONTROL!$F$4*U7*$Z7</f>
        <v>662.18483226266949</v>
      </c>
      <c r="AN7" s="1">
        <f t="shared" si="6"/>
        <v>947.76374732334045</v>
      </c>
      <c r="AO7" s="1">
        <f t="shared" si="7"/>
        <v>662.18483226266949</v>
      </c>
      <c r="AP7" s="1">
        <f t="shared" si="8"/>
        <v>0</v>
      </c>
      <c r="AQ7" s="1">
        <f t="shared" si="9"/>
        <v>0</v>
      </c>
    </row>
    <row r="8" spans="1:43" x14ac:dyDescent="0.25">
      <c r="A8" s="1" t="s">
        <v>11</v>
      </c>
      <c r="B8" s="1">
        <v>238</v>
      </c>
      <c r="C8" s="1">
        <v>78</v>
      </c>
      <c r="D8" s="1">
        <v>11</v>
      </c>
      <c r="E8" s="1">
        <v>0</v>
      </c>
      <c r="F8" s="1">
        <v>287</v>
      </c>
      <c r="G8" s="1">
        <v>69</v>
      </c>
      <c r="H8" s="1">
        <v>8</v>
      </c>
      <c r="I8" s="1">
        <v>2</v>
      </c>
      <c r="J8" s="1">
        <v>153</v>
      </c>
      <c r="K8" s="1">
        <v>35</v>
      </c>
      <c r="L8" s="1">
        <v>3</v>
      </c>
      <c r="M8" s="1">
        <v>1</v>
      </c>
      <c r="N8" s="1">
        <v>0</v>
      </c>
      <c r="O8" s="1">
        <v>0</v>
      </c>
      <c r="P8" s="1">
        <v>0</v>
      </c>
      <c r="Q8" s="1">
        <v>0</v>
      </c>
      <c r="R8" s="1">
        <f>CONTROL!$C$3*B8+CONTROL!$C$4*C8+CONTROL!$C$5*D8+CONTROL!$C$6*E8</f>
        <v>364.8</v>
      </c>
      <c r="S8" s="1">
        <f>CONTROL!$C$3*F8+CONTROL!$C$4*G8+CONTROL!$C$5*H8+CONTROL!$C$6*I8</f>
        <v>400.73333333333335</v>
      </c>
      <c r="T8" s="1">
        <f>CONTROL!$C$3*J8+CONTROL!$C$4*K8+CONTROL!$C$5*L8+CONTROL!$C$6*M8</f>
        <v>208.96666666666667</v>
      </c>
      <c r="U8" s="1">
        <f>CONTROL!$C$3*N8+CONTROL!$C$4*O8+CONTROL!$C$5*P8+CONTROL!$C$6*Q8</f>
        <v>0</v>
      </c>
      <c r="V8" s="1">
        <f t="shared" si="2"/>
        <v>-0.19001894127335753</v>
      </c>
      <c r="W8" s="1">
        <f t="shared" si="3"/>
        <v>0</v>
      </c>
      <c r="X8" s="1">
        <f>T8+CONTROL!$F$4*T8*V8</f>
        <v>169.25904190524406</v>
      </c>
      <c r="Y8" s="1">
        <f>U8+CONTROL!$F$4*U8*W8</f>
        <v>0</v>
      </c>
      <c r="Z8" s="1">
        <f>IF(CONTROL!$H$4=0,pop_data!I7,pop_data!H7)</f>
        <v>7.0399296007039929E-3</v>
      </c>
      <c r="AA8" s="1">
        <f>X8+CONTROL!$F$4*X8*$Z8</f>
        <v>170.45061364453957</v>
      </c>
      <c r="AB8" s="1">
        <f>Y8+CONTROL!$F$4*Y8*$Z8</f>
        <v>0</v>
      </c>
      <c r="AC8" s="19">
        <f>'RY2019'!AJ7</f>
        <v>0.11188811188811189</v>
      </c>
      <c r="AD8" s="19">
        <f>'RY2020'!AJ7</f>
        <v>0</v>
      </c>
      <c r="AE8" s="1">
        <f t="shared" si="4"/>
        <v>170.45061364453957</v>
      </c>
      <c r="AF8" s="1">
        <f t="shared" si="5"/>
        <v>0</v>
      </c>
      <c r="AG8" s="1">
        <f>'RY2019'!AK7</f>
        <v>1716</v>
      </c>
      <c r="AH8" s="1">
        <f>'RY2020'!AK7</f>
        <v>1716</v>
      </c>
      <c r="AI8" s="1">
        <f t="shared" si="0"/>
        <v>0</v>
      </c>
      <c r="AJ8" s="1">
        <f t="shared" si="1"/>
        <v>0</v>
      </c>
      <c r="AL8" s="1">
        <f>T8+CONTROL!$F$4*T8*$Z8</f>
        <v>210.43777728889378</v>
      </c>
      <c r="AM8" s="1">
        <f>U8+CONTROL!$F$4*U8*$Z8</f>
        <v>0</v>
      </c>
      <c r="AN8" s="1">
        <f t="shared" si="6"/>
        <v>210.43777728889378</v>
      </c>
      <c r="AO8" s="1">
        <f t="shared" si="7"/>
        <v>0</v>
      </c>
      <c r="AP8" s="1">
        <f t="shared" si="8"/>
        <v>0</v>
      </c>
      <c r="AQ8" s="1">
        <f t="shared" si="9"/>
        <v>0</v>
      </c>
    </row>
    <row r="9" spans="1:43" x14ac:dyDescent="0.25">
      <c r="A9" s="1" t="s">
        <v>12</v>
      </c>
      <c r="B9" s="1">
        <v>1265</v>
      </c>
      <c r="C9" s="1">
        <v>527</v>
      </c>
      <c r="D9" s="1">
        <v>153</v>
      </c>
      <c r="E9" s="1">
        <v>159</v>
      </c>
      <c r="F9" s="1">
        <v>1128</v>
      </c>
      <c r="G9" s="1">
        <v>477</v>
      </c>
      <c r="H9" s="1">
        <v>175</v>
      </c>
      <c r="I9" s="1">
        <v>128</v>
      </c>
      <c r="J9" s="1">
        <v>1239</v>
      </c>
      <c r="K9" s="1">
        <v>472</v>
      </c>
      <c r="L9" s="1">
        <v>186</v>
      </c>
      <c r="M9" s="1">
        <v>136</v>
      </c>
      <c r="N9" s="1">
        <v>1064</v>
      </c>
      <c r="O9" s="1">
        <v>488</v>
      </c>
      <c r="P9" s="1">
        <v>207</v>
      </c>
      <c r="Q9" s="1">
        <v>139</v>
      </c>
      <c r="R9" s="1">
        <f>CONTROL!$C$3*B9+CONTROL!$C$4*C9+CONTROL!$C$5*D9+CONTROL!$C$6*E9</f>
        <v>2592.1</v>
      </c>
      <c r="S9" s="1">
        <f>CONTROL!$C$3*F9+CONTROL!$C$4*G9+CONTROL!$C$5*H9+CONTROL!$C$6*I9</f>
        <v>2353.1333333333337</v>
      </c>
      <c r="T9" s="1">
        <f>CONTROL!$C$3*J9+CONTROL!$C$4*K9+CONTROL!$C$5*L9+CONTROL!$C$6*M9</f>
        <v>2492.0666666666666</v>
      </c>
      <c r="U9" s="1">
        <f>CONTROL!$C$3*N9+CONTROL!$C$4*O9+CONTROL!$C$5*P9+CONTROL!$C$6*Q9</f>
        <v>2379.5666666666662</v>
      </c>
      <c r="V9" s="1">
        <f t="shared" si="2"/>
        <v>-1.6574264198894125E-2</v>
      </c>
      <c r="W9" s="1">
        <f t="shared" si="3"/>
        <v>6.9492951607090167E-3</v>
      </c>
      <c r="X9" s="1">
        <f>T9+CONTROL!$F$4*T9*V9</f>
        <v>2450.762495332076</v>
      </c>
      <c r="Y9" s="1">
        <f>U9+CONTROL!$F$4*U9*W9</f>
        <v>2396.1029777879171</v>
      </c>
      <c r="Z9" s="1">
        <f>IF(CONTROL!$H$4=0,pop_data!I8,pop_data!H8)</f>
        <v>0</v>
      </c>
      <c r="AA9" s="1">
        <f>X9+CONTROL!$F$4*X9*$Z9</f>
        <v>2450.762495332076</v>
      </c>
      <c r="AB9" s="1">
        <f>Y9+CONTROL!$F$4*Y9*$Z9</f>
        <v>2396.1029777879171</v>
      </c>
      <c r="AC9" s="19">
        <f>'RY2019'!AJ8</f>
        <v>1</v>
      </c>
      <c r="AD9" s="19">
        <f>'RY2020'!AJ8</f>
        <v>1</v>
      </c>
      <c r="AE9" s="1">
        <f t="shared" si="4"/>
        <v>2450.762495332076</v>
      </c>
      <c r="AF9" s="1">
        <f t="shared" si="5"/>
        <v>2396.1029777879171</v>
      </c>
      <c r="AG9" s="1">
        <f>'RY2019'!AK8</f>
        <v>3775</v>
      </c>
      <c r="AH9" s="1">
        <f>'RY2020'!AK8</f>
        <v>3775</v>
      </c>
      <c r="AI9" s="1">
        <f t="shared" si="0"/>
        <v>0</v>
      </c>
      <c r="AJ9" s="1">
        <f t="shared" si="1"/>
        <v>0</v>
      </c>
      <c r="AL9" s="1">
        <f>T9+CONTROL!$F$4*T9*$Z9</f>
        <v>2492.0666666666666</v>
      </c>
      <c r="AM9" s="1">
        <f>U9+CONTROL!$F$4*U9*$Z9</f>
        <v>2379.5666666666662</v>
      </c>
      <c r="AN9" s="1">
        <f t="shared" si="6"/>
        <v>2492.0666666666666</v>
      </c>
      <c r="AO9" s="1">
        <f t="shared" si="7"/>
        <v>2379.5666666666662</v>
      </c>
      <c r="AP9" s="1">
        <f t="shared" si="8"/>
        <v>0</v>
      </c>
      <c r="AQ9" s="1">
        <f t="shared" si="9"/>
        <v>0</v>
      </c>
    </row>
    <row r="10" spans="1:43" x14ac:dyDescent="0.25">
      <c r="A10" s="1" t="s">
        <v>13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f>CONTROL!$C$3*B10+CONTROL!$C$4*C10+CONTROL!$C$5*D10+CONTROL!$C$6*E10</f>
        <v>0</v>
      </c>
      <c r="S10" s="1">
        <f>CONTROL!$C$3*F10+CONTROL!$C$4*G10+CONTROL!$C$5*H10+CONTROL!$C$6*I10</f>
        <v>0</v>
      </c>
      <c r="T10" s="1">
        <f>CONTROL!$C$3*J10+CONTROL!$C$4*K10+CONTROL!$C$5*L10+CONTROL!$C$6*M10</f>
        <v>0</v>
      </c>
      <c r="U10" s="1">
        <f>CONTROL!$C$3*N10+CONTROL!$C$4*O10+CONTROL!$C$5*P10+CONTROL!$C$6*Q10</f>
        <v>0</v>
      </c>
      <c r="V10" s="1">
        <f t="shared" si="2"/>
        <v>0</v>
      </c>
      <c r="W10" s="1">
        <f t="shared" si="3"/>
        <v>0</v>
      </c>
      <c r="X10" s="1">
        <f>T10+CONTROL!$F$4*T10*V10</f>
        <v>0</v>
      </c>
      <c r="Y10" s="1">
        <f>U10+CONTROL!$F$4*U10*W10</f>
        <v>0</v>
      </c>
      <c r="Z10" s="1">
        <f>IF(CONTROL!$H$4=0,pop_data!I9,pop_data!H9)</f>
        <v>0</v>
      </c>
      <c r="AA10" s="1">
        <f>X10+CONTROL!$F$4*X10*$Z10</f>
        <v>0</v>
      </c>
      <c r="AB10" s="1">
        <f>Y10+CONTROL!$F$4*Y10*$Z10</f>
        <v>0</v>
      </c>
      <c r="AC10" s="19">
        <f>'RY2019'!AJ9</f>
        <v>0</v>
      </c>
      <c r="AD10" s="19">
        <f>'RY2020'!AJ9</f>
        <v>0</v>
      </c>
      <c r="AE10" s="1">
        <f t="shared" si="4"/>
        <v>0</v>
      </c>
      <c r="AF10" s="1">
        <f t="shared" si="5"/>
        <v>0</v>
      </c>
      <c r="AG10" s="1">
        <f>'RY2019'!AK9</f>
        <v>1716</v>
      </c>
      <c r="AH10" s="1">
        <f>'RY2020'!AK9</f>
        <v>1716</v>
      </c>
      <c r="AI10" s="1">
        <f t="shared" si="0"/>
        <v>0</v>
      </c>
      <c r="AJ10" s="1">
        <f t="shared" si="1"/>
        <v>0</v>
      </c>
      <c r="AL10" s="1">
        <f>T10+CONTROL!$F$4*T10*$Z10</f>
        <v>0</v>
      </c>
      <c r="AM10" s="1">
        <f>U10+CONTROL!$F$4*U10*$Z10</f>
        <v>0</v>
      </c>
      <c r="AN10" s="1">
        <f t="shared" si="6"/>
        <v>0</v>
      </c>
      <c r="AO10" s="1">
        <f t="shared" si="7"/>
        <v>0</v>
      </c>
      <c r="AP10" s="1">
        <f t="shared" si="8"/>
        <v>0</v>
      </c>
      <c r="AQ10" s="1">
        <f t="shared" si="9"/>
        <v>0</v>
      </c>
    </row>
    <row r="11" spans="1:43" x14ac:dyDescent="0.25">
      <c r="A11" s="1" t="s">
        <v>14</v>
      </c>
      <c r="B11" s="1">
        <v>293</v>
      </c>
      <c r="C11" s="1">
        <v>127</v>
      </c>
      <c r="D11" s="1">
        <v>0</v>
      </c>
      <c r="E11" s="1">
        <v>0</v>
      </c>
      <c r="F11" s="1">
        <v>510</v>
      </c>
      <c r="G11" s="1">
        <v>184</v>
      </c>
      <c r="H11" s="1">
        <v>21</v>
      </c>
      <c r="I11" s="1">
        <v>4</v>
      </c>
      <c r="J11" s="1">
        <v>438</v>
      </c>
      <c r="K11" s="1">
        <v>184</v>
      </c>
      <c r="L11" s="1">
        <v>16</v>
      </c>
      <c r="M11" s="1">
        <v>10</v>
      </c>
      <c r="N11" s="1">
        <v>462</v>
      </c>
      <c r="O11" s="1">
        <v>91</v>
      </c>
      <c r="P11" s="1">
        <v>15</v>
      </c>
      <c r="Q11" s="1">
        <v>0</v>
      </c>
      <c r="R11" s="1">
        <f>CONTROL!$C$3*B11+CONTROL!$C$4*C11+CONTROL!$C$5*D11+CONTROL!$C$6*E11</f>
        <v>470.79999999999995</v>
      </c>
      <c r="S11" s="1">
        <f>CONTROL!$C$3*F11+CONTROL!$C$4*G11+CONTROL!$C$5*H11+CONTROL!$C$6*I11</f>
        <v>809.86666666666656</v>
      </c>
      <c r="T11" s="1">
        <f>CONTROL!$C$3*J11+CONTROL!$C$4*K11+CONTROL!$C$5*L11+CONTROL!$C$6*M11</f>
        <v>742.86666666666656</v>
      </c>
      <c r="U11" s="1">
        <f>CONTROL!$C$3*N11+CONTROL!$C$4*O11+CONTROL!$C$5*P11+CONTROL!$C$6*Q11</f>
        <v>613.4</v>
      </c>
      <c r="V11" s="1">
        <f t="shared" si="2"/>
        <v>0.31873145628534771</v>
      </c>
      <c r="W11" s="1">
        <f t="shared" si="3"/>
        <v>-0.12850474218019634</v>
      </c>
      <c r="X11" s="1">
        <f>T11+CONTROL!$F$4*T11*V11</f>
        <v>979.64164115917515</v>
      </c>
      <c r="Y11" s="1">
        <f>U11+CONTROL!$F$4*U11*W11</f>
        <v>534.57519114666752</v>
      </c>
      <c r="Z11" s="1">
        <f>IF(CONTROL!$H$4=0,pop_data!I10,pop_data!H10)</f>
        <v>0</v>
      </c>
      <c r="AA11" s="1">
        <f>X11+CONTROL!$F$4*X11*$Z11</f>
        <v>979.64164115917515</v>
      </c>
      <c r="AB11" s="1">
        <f>Y11+CONTROL!$F$4*Y11*$Z11</f>
        <v>534.57519114666752</v>
      </c>
      <c r="AC11" s="19">
        <f>'RY2019'!AJ10</f>
        <v>0.3776223776223776</v>
      </c>
      <c r="AD11" s="19">
        <f>'RY2020'!AJ10</f>
        <v>0.33100233100233101</v>
      </c>
      <c r="AE11" s="1">
        <f t="shared" si="4"/>
        <v>979.64164115917515</v>
      </c>
      <c r="AF11" s="1">
        <f t="shared" si="5"/>
        <v>534.57519114666752</v>
      </c>
      <c r="AG11" s="1">
        <f>'RY2019'!AK10</f>
        <v>1716</v>
      </c>
      <c r="AH11" s="1">
        <f>'RY2020'!AK10</f>
        <v>1716</v>
      </c>
      <c r="AI11" s="1">
        <f t="shared" si="0"/>
        <v>0</v>
      </c>
      <c r="AJ11" s="1">
        <f t="shared" si="1"/>
        <v>0</v>
      </c>
      <c r="AL11" s="1">
        <f>T11+CONTROL!$F$4*T11*$Z11</f>
        <v>742.86666666666656</v>
      </c>
      <c r="AM11" s="1">
        <f>U11+CONTROL!$F$4*U11*$Z11</f>
        <v>613.4</v>
      </c>
      <c r="AN11" s="1">
        <f t="shared" si="6"/>
        <v>742.86666666666656</v>
      </c>
      <c r="AO11" s="1">
        <f t="shared" si="7"/>
        <v>613.4</v>
      </c>
      <c r="AP11" s="1">
        <f t="shared" si="8"/>
        <v>0</v>
      </c>
      <c r="AQ11" s="1">
        <f t="shared" si="9"/>
        <v>0</v>
      </c>
    </row>
    <row r="12" spans="1:43" x14ac:dyDescent="0.25">
      <c r="A12" s="1" t="s">
        <v>15</v>
      </c>
      <c r="B12" s="1">
        <v>4175</v>
      </c>
      <c r="C12" s="1">
        <v>1579</v>
      </c>
      <c r="D12" s="1">
        <v>353</v>
      </c>
      <c r="E12" s="1">
        <v>132</v>
      </c>
      <c r="F12" s="1">
        <v>5483</v>
      </c>
      <c r="G12" s="1">
        <v>2022</v>
      </c>
      <c r="H12" s="1">
        <v>342</v>
      </c>
      <c r="I12" s="1">
        <v>153</v>
      </c>
      <c r="J12" s="1">
        <v>4726</v>
      </c>
      <c r="K12" s="1">
        <v>2178</v>
      </c>
      <c r="L12" s="1">
        <v>301</v>
      </c>
      <c r="M12" s="1">
        <v>151</v>
      </c>
      <c r="N12" s="1">
        <v>4930</v>
      </c>
      <c r="O12" s="1">
        <v>2084</v>
      </c>
      <c r="P12" s="1">
        <v>252</v>
      </c>
      <c r="Q12" s="1">
        <v>170</v>
      </c>
      <c r="R12" s="1">
        <f>CONTROL!$C$3*B12+CONTROL!$C$4*C12+CONTROL!$C$5*D12+CONTROL!$C$6*E12</f>
        <v>7236.4000000000005</v>
      </c>
      <c r="S12" s="1">
        <f>CONTROL!$C$3*F12+CONTROL!$C$4*G12+CONTROL!$C$5*H12+CONTROL!$C$6*I12</f>
        <v>9192.5</v>
      </c>
      <c r="T12" s="1">
        <f>CONTROL!$C$3*J12+CONTROL!$C$4*K12+CONTROL!$C$5*L12+CONTROL!$C$6*M12</f>
        <v>8583.9666666666653</v>
      </c>
      <c r="U12" s="1">
        <f>CONTROL!$C$3*N12+CONTROL!$C$4*O12+CONTROL!$C$5*P12+CONTROL!$C$6*Q12</f>
        <v>8619.133333333335</v>
      </c>
      <c r="V12" s="1">
        <f t="shared" si="2"/>
        <v>0.10205753712279451</v>
      </c>
      <c r="W12" s="1">
        <f t="shared" si="3"/>
        <v>-3.1051054467170623E-2</v>
      </c>
      <c r="X12" s="1">
        <f>T12+CONTROL!$F$4*T12*V12</f>
        <v>9460.0251634108299</v>
      </c>
      <c r="Y12" s="1">
        <f>U12+CONTROL!$F$4*U12*W12</f>
        <v>8351.5001547401953</v>
      </c>
      <c r="Z12" s="1">
        <f>IF(CONTROL!$H$4=0,pop_data!I11,pop_data!H11)</f>
        <v>6.9877543279781101E-2</v>
      </c>
      <c r="AA12" s="1">
        <f>X12+CONTROL!$F$4*X12*$Z12</f>
        <v>10121.068481194889</v>
      </c>
      <c r="AB12" s="1">
        <f>Y12+CONTROL!$F$4*Y12*$Z12</f>
        <v>8935.0824682541515</v>
      </c>
      <c r="AC12" s="19">
        <f>'RY2019'!AJ11</f>
        <v>2.528169014084507</v>
      </c>
      <c r="AD12" s="19">
        <f>'RY2020'!AJ11</f>
        <v>2.5242836328314717</v>
      </c>
      <c r="AE12" s="1">
        <f t="shared" si="4"/>
        <v>4003.3195663779225</v>
      </c>
      <c r="AF12" s="1">
        <f t="shared" si="5"/>
        <v>3539.6507555815865</v>
      </c>
      <c r="AG12" s="1">
        <f>'RY2019'!AK11</f>
        <v>4118</v>
      </c>
      <c r="AH12" s="1">
        <f>'RY2020'!AK11</f>
        <v>4118</v>
      </c>
      <c r="AI12" s="1">
        <f t="shared" si="0"/>
        <v>0</v>
      </c>
      <c r="AJ12" s="1">
        <f t="shared" si="1"/>
        <v>0</v>
      </c>
      <c r="AL12" s="1">
        <f>T12+CONTROL!$F$4*T12*$Z12</f>
        <v>9183.7931689288635</v>
      </c>
      <c r="AM12" s="1">
        <f>U12+CONTROL!$F$4*U12*$Z12</f>
        <v>9221.4171958675397</v>
      </c>
      <c r="AN12" s="1">
        <f t="shared" si="6"/>
        <v>3632.5867130582133</v>
      </c>
      <c r="AO12" s="1">
        <f t="shared" si="7"/>
        <v>3653.0828294932685</v>
      </c>
      <c r="AP12" s="1">
        <f t="shared" si="8"/>
        <v>0</v>
      </c>
      <c r="AQ12" s="1">
        <f t="shared" si="9"/>
        <v>0</v>
      </c>
    </row>
    <row r="13" spans="1:43" x14ac:dyDescent="0.25">
      <c r="A13" s="1" t="s">
        <v>16</v>
      </c>
      <c r="B13" s="1">
        <v>21410</v>
      </c>
      <c r="C13" s="1">
        <v>11445</v>
      </c>
      <c r="D13" s="1">
        <v>2399</v>
      </c>
      <c r="E13" s="1">
        <v>2256</v>
      </c>
      <c r="F13" s="1">
        <v>21088</v>
      </c>
      <c r="G13" s="1">
        <v>11591</v>
      </c>
      <c r="H13" s="1">
        <v>2273</v>
      </c>
      <c r="I13" s="1">
        <v>2290</v>
      </c>
      <c r="J13" s="1">
        <v>19096</v>
      </c>
      <c r="K13" s="1">
        <v>12288</v>
      </c>
      <c r="L13" s="1">
        <v>4349</v>
      </c>
      <c r="M13" s="1">
        <v>3477</v>
      </c>
      <c r="N13" s="1">
        <v>15258</v>
      </c>
      <c r="O13" s="1">
        <v>11891</v>
      </c>
      <c r="P13" s="1">
        <v>5135</v>
      </c>
      <c r="Q13" s="1">
        <v>2457</v>
      </c>
      <c r="R13" s="1">
        <f>CONTROL!$C$3*B13+CONTROL!$C$4*C13+CONTROL!$C$5*D13+CONTROL!$C$6*E13</f>
        <v>46159.4</v>
      </c>
      <c r="S13" s="1">
        <f>CONTROL!$C$3*F13+CONTROL!$C$4*G13+CONTROL!$C$5*H13+CONTROL!$C$6*I13</f>
        <v>45913.866666666669</v>
      </c>
      <c r="T13" s="1">
        <f>CONTROL!$C$3*J13+CONTROL!$C$4*K13+CONTROL!$C$5*L13+CONTROL!$C$6*M13</f>
        <v>50791.1</v>
      </c>
      <c r="U13" s="1">
        <f>CONTROL!$C$3*N13+CONTROL!$C$4*O13+CONTROL!$C$5*P13+CONTROL!$C$6*Q13</f>
        <v>45444.899999999994</v>
      </c>
      <c r="V13" s="1">
        <f t="shared" si="2"/>
        <v>5.0453233295788831E-2</v>
      </c>
      <c r="W13" s="1">
        <f t="shared" si="3"/>
        <v>4.8355847114281425E-4</v>
      </c>
      <c r="X13" s="1">
        <f>T13+CONTROL!$F$4*T13*V13</f>
        <v>53353.675217649739</v>
      </c>
      <c r="Y13" s="1">
        <f>U13+CONTROL!$F$4*U13*W13</f>
        <v>45466.875266365234</v>
      </c>
      <c r="Z13" s="1">
        <f>IF(CONTROL!$H$4=0,pop_data!I12,pop_data!H12)</f>
        <v>1.8638359849773738E-2</v>
      </c>
      <c r="AA13" s="1">
        <f>X13+CONTROL!$F$4*X13*$Z13</f>
        <v>54348.10021566425</v>
      </c>
      <c r="AB13" s="1">
        <f>Y13+CONTROL!$F$4*Y13*$Z13</f>
        <v>46314.30324882453</v>
      </c>
      <c r="AC13" s="19">
        <f>'RY2019'!AJ12</f>
        <v>10.074505723204995</v>
      </c>
      <c r="AD13" s="19">
        <f>'RY2020'!AJ12</f>
        <v>11.081997918834547</v>
      </c>
      <c r="AE13" s="1">
        <f t="shared" si="4"/>
        <v>5394.6170371894468</v>
      </c>
      <c r="AF13" s="1">
        <f t="shared" si="5"/>
        <v>4179.2376779019678</v>
      </c>
      <c r="AG13" s="1">
        <f>'RY2019'!AK12</f>
        <v>4805</v>
      </c>
      <c r="AH13" s="1">
        <f>'RY2020'!AK12</f>
        <v>4805</v>
      </c>
      <c r="AI13" s="1">
        <f t="shared" si="0"/>
        <v>1.1227090608094583</v>
      </c>
      <c r="AJ13" s="1">
        <f t="shared" si="1"/>
        <v>0</v>
      </c>
      <c r="AL13" s="1">
        <f>T13+CONTROL!$F$4*T13*$Z13</f>
        <v>51737.762798965843</v>
      </c>
      <c r="AM13" s="1">
        <f>U13+CONTROL!$F$4*U13*$Z13</f>
        <v>46291.918399536975</v>
      </c>
      <c r="AN13" s="1">
        <f t="shared" si="6"/>
        <v>5135.5137632009355</v>
      </c>
      <c r="AO13" s="1">
        <f t="shared" si="7"/>
        <v>4177.2177488736907</v>
      </c>
      <c r="AP13" s="1">
        <f t="shared" si="8"/>
        <v>1.0687853825600282</v>
      </c>
      <c r="AQ13" s="1">
        <f t="shared" si="9"/>
        <v>0</v>
      </c>
    </row>
    <row r="14" spans="1:43" x14ac:dyDescent="0.25">
      <c r="A14" s="1" t="s">
        <v>17</v>
      </c>
      <c r="B14" s="1">
        <v>4731</v>
      </c>
      <c r="C14" s="1">
        <v>1668</v>
      </c>
      <c r="D14" s="1">
        <v>283</v>
      </c>
      <c r="E14" s="1">
        <v>195</v>
      </c>
      <c r="F14" s="1">
        <v>5011</v>
      </c>
      <c r="G14" s="1">
        <v>1678</v>
      </c>
      <c r="H14" s="1">
        <v>332</v>
      </c>
      <c r="I14" s="1">
        <v>256</v>
      </c>
      <c r="J14" s="1">
        <v>5234</v>
      </c>
      <c r="K14" s="1">
        <v>1841</v>
      </c>
      <c r="L14" s="1">
        <v>882</v>
      </c>
      <c r="M14" s="1">
        <v>271</v>
      </c>
      <c r="N14" s="1">
        <v>4931</v>
      </c>
      <c r="O14" s="1">
        <v>1714</v>
      </c>
      <c r="P14" s="1">
        <v>782</v>
      </c>
      <c r="Q14" s="1">
        <v>246</v>
      </c>
      <c r="R14" s="1">
        <f>CONTROL!$C$3*B14+CONTROL!$C$4*C14+CONTROL!$C$5*D14+CONTROL!$C$6*E14</f>
        <v>7941.5</v>
      </c>
      <c r="S14" s="1">
        <f>CONTROL!$C$3*F14+CONTROL!$C$4*G14+CONTROL!$C$5*H14+CONTROL!$C$6*I14</f>
        <v>8446.0666666666657</v>
      </c>
      <c r="T14" s="1">
        <f>CONTROL!$C$3*J14+CONTROL!$C$4*K14+CONTROL!$C$5*L14+CONTROL!$C$6*M14</f>
        <v>9809.7666666666664</v>
      </c>
      <c r="U14" s="1">
        <f>CONTROL!$C$3*N14+CONTROL!$C$4*O14+CONTROL!$C$5*P14+CONTROL!$C$6*Q14</f>
        <v>9114.8000000000011</v>
      </c>
      <c r="V14" s="1">
        <f t="shared" si="2"/>
        <v>0.11249760420613975</v>
      </c>
      <c r="W14" s="1">
        <f t="shared" si="3"/>
        <v>4.5307704805316505E-2</v>
      </c>
      <c r="X14" s="1">
        <f>T14+CONTROL!$F$4*T14*V14</f>
        <v>10913.341914487915</v>
      </c>
      <c r="Y14" s="1">
        <f>U14+CONTROL!$F$4*U14*W14</f>
        <v>9527.7706677594997</v>
      </c>
      <c r="Z14" s="1">
        <f>IF(CONTROL!$H$4=0,pop_data!I13,pop_data!H13)</f>
        <v>2.5842892659309982E-3</v>
      </c>
      <c r="AA14" s="1">
        <f>X14+CONTROL!$F$4*X14*$Z14</f>
        <v>10941.545146852961</v>
      </c>
      <c r="AB14" s="1">
        <f>Y14+CONTROL!$F$4*Y14*$Z14</f>
        <v>9552.3931832244434</v>
      </c>
      <c r="AC14" s="19">
        <f>'RY2019'!AJ13</f>
        <v>2.8372996600291405</v>
      </c>
      <c r="AD14" s="19">
        <f>'RY2020'!AJ13</f>
        <v>2.8334142787761047</v>
      </c>
      <c r="AE14" s="1">
        <f t="shared" si="4"/>
        <v>3856.3234264584466</v>
      </c>
      <c r="AF14" s="1">
        <f t="shared" si="5"/>
        <v>3371.3365725504163</v>
      </c>
      <c r="AG14" s="1">
        <f>'RY2019'!AK13</f>
        <v>4118</v>
      </c>
      <c r="AH14" s="1">
        <f>'RY2020'!AK13</f>
        <v>4118</v>
      </c>
      <c r="AI14" s="1">
        <f t="shared" si="0"/>
        <v>0</v>
      </c>
      <c r="AJ14" s="1">
        <f t="shared" si="1"/>
        <v>0</v>
      </c>
      <c r="AL14" s="1">
        <f>T14+CONTROL!$F$4*T14*$Z14</f>
        <v>9835.1179413646205</v>
      </c>
      <c r="AM14" s="1">
        <f>U14+CONTROL!$F$4*U14*$Z14</f>
        <v>9138.3552798011096</v>
      </c>
      <c r="AN14" s="1">
        <f t="shared" si="6"/>
        <v>3466.3656010389855</v>
      </c>
      <c r="AO14" s="1">
        <f t="shared" si="7"/>
        <v>3225.2097225077969</v>
      </c>
      <c r="AP14" s="1">
        <f t="shared" si="8"/>
        <v>0</v>
      </c>
      <c r="AQ14" s="1">
        <f t="shared" si="9"/>
        <v>0</v>
      </c>
    </row>
    <row r="15" spans="1:43" x14ac:dyDescent="0.25">
      <c r="A15" s="1" t="s">
        <v>18</v>
      </c>
      <c r="B15" s="1">
        <v>11757</v>
      </c>
      <c r="C15" s="1">
        <v>5320</v>
      </c>
      <c r="D15" s="1">
        <v>3305</v>
      </c>
      <c r="E15" s="1">
        <v>1522</v>
      </c>
      <c r="F15" s="1">
        <v>13661</v>
      </c>
      <c r="G15" s="1">
        <v>5856</v>
      </c>
      <c r="H15" s="1">
        <v>3304</v>
      </c>
      <c r="I15" s="1">
        <v>1391</v>
      </c>
      <c r="J15" s="1">
        <v>12062</v>
      </c>
      <c r="K15" s="1">
        <v>7336</v>
      </c>
      <c r="L15" s="1">
        <v>3307</v>
      </c>
      <c r="M15" s="1">
        <v>2018</v>
      </c>
      <c r="N15" s="1">
        <v>11165</v>
      </c>
      <c r="O15" s="1">
        <v>5718</v>
      </c>
      <c r="P15" s="1">
        <v>3331</v>
      </c>
      <c r="Q15" s="1">
        <v>1659</v>
      </c>
      <c r="R15" s="1">
        <f>CONTROL!$C$3*B15+CONTROL!$C$4*C15+CONTROL!$C$5*D15+CONTROL!$C$6*E15</f>
        <v>27790.666666666668</v>
      </c>
      <c r="S15" s="1">
        <f>CONTROL!$C$3*F15+CONTROL!$C$4*G15+CONTROL!$C$5*H15+CONTROL!$C$6*I15</f>
        <v>30159.633333333335</v>
      </c>
      <c r="T15" s="1">
        <f>CONTROL!$C$3*J15+CONTROL!$C$4*K15+CONTROL!$C$5*L15+CONTROL!$C$6*M15</f>
        <v>31995.933333333334</v>
      </c>
      <c r="U15" s="1">
        <f>CONTROL!$C$3*N15+CONTROL!$C$4*O15+CONTROL!$C$5*P15+CONTROL!$C$6*Q15</f>
        <v>28094.300000000003</v>
      </c>
      <c r="V15" s="1">
        <f t="shared" si="2"/>
        <v>7.306463293127935E-2</v>
      </c>
      <c r="W15" s="1">
        <f t="shared" si="3"/>
        <v>-3.0527759837305102E-2</v>
      </c>
      <c r="X15" s="1">
        <f>T15+CONTROL!$F$4*T15*V15</f>
        <v>34333.70445762702</v>
      </c>
      <c r="Y15" s="1">
        <f>U15+CONTROL!$F$4*U15*W15</f>
        <v>27236.643956802804</v>
      </c>
      <c r="Z15" s="1">
        <f>IF(CONTROL!$H$4=0,pop_data!I14,pop_data!H14)</f>
        <v>5.2785220507191907E-2</v>
      </c>
      <c r="AA15" s="1">
        <f>X15+CONTROL!$F$4*X15*$Z15</f>
        <v>36146.016618251619</v>
      </c>
      <c r="AB15" s="1">
        <f>Y15+CONTROL!$F$4*Y15*$Z15</f>
        <v>28674.336213938514</v>
      </c>
      <c r="AC15" s="19">
        <f>'RY2019'!AJ14</f>
        <v>7.8143600416233099</v>
      </c>
      <c r="AD15" s="19">
        <f>'RY2020'!AJ14</f>
        <v>7.6270551508844955</v>
      </c>
      <c r="AE15" s="1">
        <f t="shared" si="4"/>
        <v>4625.5888423004953</v>
      </c>
      <c r="AF15" s="1">
        <f t="shared" si="5"/>
        <v>3759.555378410133</v>
      </c>
      <c r="AG15" s="1">
        <f>'RY2019'!AK14</f>
        <v>4805</v>
      </c>
      <c r="AH15" s="1">
        <f>'RY2020'!AK14</f>
        <v>4805</v>
      </c>
      <c r="AI15" s="1">
        <f t="shared" si="0"/>
        <v>0</v>
      </c>
      <c r="AJ15" s="1">
        <f t="shared" si="1"/>
        <v>0</v>
      </c>
      <c r="AL15" s="1">
        <f>T15+CONTROL!$F$4*T15*$Z15</f>
        <v>33684.845729666748</v>
      </c>
      <c r="AM15" s="1">
        <f>U15+CONTROL!$F$4*U15*$Z15</f>
        <v>29577.263820495205</v>
      </c>
      <c r="AN15" s="1">
        <f t="shared" si="6"/>
        <v>4310.633954699284</v>
      </c>
      <c r="AO15" s="1">
        <f t="shared" si="7"/>
        <v>3877.9402056723275</v>
      </c>
      <c r="AP15" s="1">
        <f t="shared" si="8"/>
        <v>0</v>
      </c>
      <c r="AQ15" s="1">
        <f t="shared" si="9"/>
        <v>0</v>
      </c>
    </row>
    <row r="16" spans="1:43" x14ac:dyDescent="0.25">
      <c r="A16" s="1" t="s">
        <v>19</v>
      </c>
      <c r="B16" s="1">
        <v>2259</v>
      </c>
      <c r="C16" s="1">
        <v>534</v>
      </c>
      <c r="D16" s="1">
        <v>352</v>
      </c>
      <c r="E16" s="1">
        <v>143</v>
      </c>
      <c r="F16" s="1">
        <v>2808</v>
      </c>
      <c r="G16" s="1">
        <v>555</v>
      </c>
      <c r="H16" s="1">
        <v>413</v>
      </c>
      <c r="I16" s="1">
        <v>132</v>
      </c>
      <c r="J16" s="1">
        <v>2542</v>
      </c>
      <c r="K16" s="1">
        <v>557</v>
      </c>
      <c r="L16" s="1">
        <v>372</v>
      </c>
      <c r="M16" s="1">
        <v>114</v>
      </c>
      <c r="N16" s="1">
        <v>2465</v>
      </c>
      <c r="O16" s="1">
        <v>550</v>
      </c>
      <c r="P16" s="1">
        <v>315</v>
      </c>
      <c r="Q16" s="1">
        <v>96</v>
      </c>
      <c r="R16" s="1">
        <f>CONTROL!$C$3*B16+CONTROL!$C$4*C16+CONTROL!$C$5*D16+CONTROL!$C$6*E16</f>
        <v>3879.6333333333337</v>
      </c>
      <c r="S16" s="1">
        <f>CONTROL!$C$3*F16+CONTROL!$C$4*G16+CONTROL!$C$5*H16+CONTROL!$C$6*I16</f>
        <v>4531.8</v>
      </c>
      <c r="T16" s="1">
        <f>CONTROL!$C$3*J16+CONTROL!$C$4*K16+CONTROL!$C$5*L16+CONTROL!$C$6*M16</f>
        <v>4164</v>
      </c>
      <c r="U16" s="1">
        <f>CONTROL!$C$3*N16+CONTROL!$C$4*O16+CONTROL!$C$5*P16+CONTROL!$C$6*Q16</f>
        <v>3947</v>
      </c>
      <c r="V16" s="1">
        <f t="shared" si="2"/>
        <v>4.3470137067356238E-2</v>
      </c>
      <c r="W16" s="1">
        <f t="shared" si="3"/>
        <v>-6.6636578298499782E-2</v>
      </c>
      <c r="X16" s="1">
        <f>T16+CONTROL!$F$4*T16*V16</f>
        <v>4345.0096507484714</v>
      </c>
      <c r="Y16" s="1">
        <f>U16+CONTROL!$F$4*U16*W16</f>
        <v>3683.9854254558213</v>
      </c>
      <c r="Z16" s="1">
        <f>IF(CONTROL!$H$4=0,pop_data!I15,pop_data!H15)</f>
        <v>1.4674106612845779E-2</v>
      </c>
      <c r="AA16" s="1">
        <f>X16+CONTROL!$F$4*X16*$Z16</f>
        <v>4408.7687855973982</v>
      </c>
      <c r="AB16" s="1">
        <f>Y16+CONTROL!$F$4*Y16*$Z16</f>
        <v>3738.0446203491301</v>
      </c>
      <c r="AC16" s="19">
        <f>'RY2019'!AJ15</f>
        <v>1.3758940397350994</v>
      </c>
      <c r="AD16" s="19">
        <f>'RY2020'!AJ15</f>
        <v>1.3647682119205298</v>
      </c>
      <c r="AE16" s="1">
        <f t="shared" si="4"/>
        <v>3204.2938324278357</v>
      </c>
      <c r="AF16" s="1">
        <f t="shared" si="5"/>
        <v>2738.9593248870278</v>
      </c>
      <c r="AG16" s="1">
        <f>'RY2019'!AK15</f>
        <v>3775</v>
      </c>
      <c r="AH16" s="1">
        <f>'RY2020'!AK15</f>
        <v>3775</v>
      </c>
      <c r="AI16" s="1">
        <f t="shared" si="0"/>
        <v>0</v>
      </c>
      <c r="AJ16" s="1">
        <f t="shared" si="1"/>
        <v>0</v>
      </c>
      <c r="AL16" s="1">
        <f>T16+CONTROL!$F$4*T16*$Z16</f>
        <v>4225.1029799358894</v>
      </c>
      <c r="AM16" s="1">
        <f>U16+CONTROL!$F$4*U16*$Z16</f>
        <v>4004.9186988009023</v>
      </c>
      <c r="AN16" s="1">
        <f t="shared" si="6"/>
        <v>3070.805496584132</v>
      </c>
      <c r="AO16" s="1">
        <f t="shared" si="7"/>
        <v>2934.5046754606769</v>
      </c>
      <c r="AP16" s="1">
        <f t="shared" si="8"/>
        <v>0</v>
      </c>
      <c r="AQ16" s="1">
        <f t="shared" si="9"/>
        <v>0</v>
      </c>
    </row>
    <row r="17" spans="1:43" x14ac:dyDescent="0.25">
      <c r="A17" s="1" t="s">
        <v>20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f>CONTROL!$C$3*B17+CONTROL!$C$4*C17+CONTROL!$C$5*D17+CONTROL!$C$6*E17</f>
        <v>0</v>
      </c>
      <c r="S17" s="1">
        <f>CONTROL!$C$3*F17+CONTROL!$C$4*G17+CONTROL!$C$5*H17+CONTROL!$C$6*I17</f>
        <v>0</v>
      </c>
      <c r="T17" s="1">
        <f>CONTROL!$C$3*J17+CONTROL!$C$4*K17+CONTROL!$C$5*L17+CONTROL!$C$6*M17</f>
        <v>0</v>
      </c>
      <c r="U17" s="1">
        <f>CONTROL!$C$3*N17+CONTROL!$C$4*O17+CONTROL!$C$5*P17+CONTROL!$C$6*Q17</f>
        <v>0</v>
      </c>
      <c r="V17" s="1">
        <f t="shared" si="2"/>
        <v>0</v>
      </c>
      <c r="W17" s="1">
        <f t="shared" si="3"/>
        <v>0</v>
      </c>
      <c r="X17" s="1">
        <f>T17+CONTROL!$F$4*T17*V17</f>
        <v>0</v>
      </c>
      <c r="Y17" s="1">
        <f>U17+CONTROL!$F$4*U17*W17</f>
        <v>0</v>
      </c>
      <c r="Z17" s="1">
        <f>IF(CONTROL!$H$4=0,pop_data!I59,pop_data!H59)</f>
        <v>1.2199346192981316E-2</v>
      </c>
      <c r="AA17" s="1">
        <f>X17+CONTROL!$F$4*X17*$Z17</f>
        <v>0</v>
      </c>
      <c r="AB17" s="1">
        <f>Y17+CONTROL!$F$4*Y17*$Z17</f>
        <v>0</v>
      </c>
      <c r="AC17" s="19">
        <f>'RY2019'!AJ16</f>
        <v>0</v>
      </c>
      <c r="AD17" s="19">
        <f>'RY2020'!AJ16</f>
        <v>0</v>
      </c>
      <c r="AE17" s="1">
        <f t="shared" si="4"/>
        <v>0</v>
      </c>
      <c r="AF17" s="1">
        <f t="shared" si="5"/>
        <v>0</v>
      </c>
      <c r="AG17" s="1">
        <f>'RY2019'!AK16</f>
        <v>1716</v>
      </c>
      <c r="AH17" s="1">
        <f>'RY2020'!AK16</f>
        <v>1716</v>
      </c>
      <c r="AI17" s="1">
        <f t="shared" si="0"/>
        <v>0</v>
      </c>
      <c r="AJ17" s="1">
        <f t="shared" si="1"/>
        <v>0</v>
      </c>
      <c r="AL17" s="1">
        <f>T17+CONTROL!$F$4*T17*$Z17</f>
        <v>0</v>
      </c>
      <c r="AM17" s="1">
        <f>U17+CONTROL!$F$4*U17*$Z17</f>
        <v>0</v>
      </c>
      <c r="AN17" s="1">
        <f t="shared" si="6"/>
        <v>0</v>
      </c>
      <c r="AO17" s="1">
        <f t="shared" si="7"/>
        <v>0</v>
      </c>
      <c r="AP17" s="1">
        <f t="shared" si="8"/>
        <v>0</v>
      </c>
      <c r="AQ17" s="1">
        <f t="shared" si="9"/>
        <v>0</v>
      </c>
    </row>
    <row r="18" spans="1:43" x14ac:dyDescent="0.25">
      <c r="A18" s="1" t="s">
        <v>21</v>
      </c>
      <c r="B18" s="1">
        <v>4090</v>
      </c>
      <c r="C18" s="1">
        <v>1502</v>
      </c>
      <c r="D18" s="1">
        <v>317</v>
      </c>
      <c r="E18" s="1">
        <v>193</v>
      </c>
      <c r="F18" s="1">
        <v>4173</v>
      </c>
      <c r="G18" s="1">
        <v>1550</v>
      </c>
      <c r="H18" s="1">
        <v>355</v>
      </c>
      <c r="I18" s="1">
        <v>214</v>
      </c>
      <c r="J18" s="1">
        <v>3026</v>
      </c>
      <c r="K18" s="1">
        <v>1187</v>
      </c>
      <c r="L18" s="1">
        <v>392</v>
      </c>
      <c r="M18" s="1">
        <v>200</v>
      </c>
      <c r="N18" s="1">
        <v>4293</v>
      </c>
      <c r="O18" s="1">
        <v>1587</v>
      </c>
      <c r="P18" s="1">
        <v>322</v>
      </c>
      <c r="Q18" s="1">
        <v>215</v>
      </c>
      <c r="R18" s="1">
        <f>CONTROL!$C$3*B18+CONTROL!$C$4*C18+CONTROL!$C$5*D18+CONTROL!$C$6*E18</f>
        <v>7118.1666666666661</v>
      </c>
      <c r="S18" s="1">
        <f>CONTROL!$C$3*F18+CONTROL!$C$4*G18+CONTROL!$C$5*H18+CONTROL!$C$6*I18</f>
        <v>7374.666666666667</v>
      </c>
      <c r="T18" s="1">
        <f>CONTROL!$C$3*J18+CONTROL!$C$4*K18+CONTROL!$C$5*L18+CONTROL!$C$6*M18</f>
        <v>5748.333333333333</v>
      </c>
      <c r="U18" s="1">
        <f>CONTROL!$C$3*N18+CONTROL!$C$4*O18+CONTROL!$C$5*P18+CONTROL!$C$6*Q18</f>
        <v>7495.8333333333321</v>
      </c>
      <c r="V18" s="1">
        <f t="shared" si="2"/>
        <v>-9.2247590998352849E-2</v>
      </c>
      <c r="W18" s="1">
        <f t="shared" si="3"/>
        <v>4.1735709149604949E-2</v>
      </c>
      <c r="X18" s="1">
        <f>T18+CONTROL!$F$4*T18*V18</f>
        <v>5218.0634310778014</v>
      </c>
      <c r="Y18" s="1">
        <f>U18+CONTROL!$F$4*U18*W18</f>
        <v>7808.6772531672459</v>
      </c>
      <c r="Z18" s="1">
        <f>IF(CONTROL!$H$4=0,pop_data!I16,pop_data!H16)</f>
        <v>1.7084314385020741E-2</v>
      </c>
      <c r="AA18" s="1">
        <f>X18+CONTROL!$F$4*X18*$Z18</f>
        <v>5307.2104672153146</v>
      </c>
      <c r="AB18" s="1">
        <f>Y18+CONTROL!$F$4*Y18*$Z18</f>
        <v>7942.0831502915153</v>
      </c>
      <c r="AC18" s="19">
        <f>'RY2019'!AJ17</f>
        <v>2.2710053423992229</v>
      </c>
      <c r="AD18" s="19">
        <f>'RY2020'!AJ17</f>
        <v>2.2656629431762991</v>
      </c>
      <c r="AE18" s="1">
        <f t="shared" si="4"/>
        <v>2336.9431890496862</v>
      </c>
      <c r="AF18" s="1">
        <f t="shared" si="5"/>
        <v>3505.4124772669302</v>
      </c>
      <c r="AG18" s="1">
        <f>'RY2019'!AK17</f>
        <v>4118</v>
      </c>
      <c r="AH18" s="1">
        <f>'RY2020'!AK17</f>
        <v>4118</v>
      </c>
      <c r="AI18" s="1">
        <f t="shared" si="0"/>
        <v>0</v>
      </c>
      <c r="AJ18" s="1">
        <f t="shared" si="1"/>
        <v>0</v>
      </c>
      <c r="AL18" s="1">
        <f>T18+CONTROL!$F$4*T18*$Z18</f>
        <v>5846.5396671898943</v>
      </c>
      <c r="AM18" s="1">
        <f>U18+CONTROL!$F$4*U18*$Z18</f>
        <v>7623.894506577717</v>
      </c>
      <c r="AN18" s="1">
        <f t="shared" si="6"/>
        <v>2574.4279672249768</v>
      </c>
      <c r="AO18" s="1">
        <f t="shared" si="7"/>
        <v>3364.9729451325875</v>
      </c>
      <c r="AP18" s="1">
        <f t="shared" si="8"/>
        <v>0</v>
      </c>
      <c r="AQ18" s="1">
        <f t="shared" si="9"/>
        <v>0</v>
      </c>
    </row>
    <row r="19" spans="1:43" x14ac:dyDescent="0.25">
      <c r="A19" s="1" t="s">
        <v>22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f>CONTROL!$C$3*B19+CONTROL!$C$4*C19+CONTROL!$C$5*D19+CONTROL!$C$6*E19</f>
        <v>0</v>
      </c>
      <c r="S19" s="1">
        <f>CONTROL!$C$3*F19+CONTROL!$C$4*G19+CONTROL!$C$5*H19+CONTROL!$C$6*I19</f>
        <v>0</v>
      </c>
      <c r="T19" s="1">
        <f>CONTROL!$C$3*J19+CONTROL!$C$4*K19+CONTROL!$C$5*L19+CONTROL!$C$6*M19</f>
        <v>0</v>
      </c>
      <c r="U19" s="1">
        <f>CONTROL!$C$3*N19+CONTROL!$C$4*O19+CONTROL!$C$5*P19+CONTROL!$C$6*Q19</f>
        <v>0</v>
      </c>
      <c r="V19" s="1">
        <f t="shared" si="2"/>
        <v>0</v>
      </c>
      <c r="W19" s="1">
        <f t="shared" si="3"/>
        <v>0</v>
      </c>
      <c r="X19" s="1">
        <f>T19+CONTROL!$F$4*T19*V19</f>
        <v>0</v>
      </c>
      <c r="Y19" s="1">
        <f>U19+CONTROL!$F$4*U19*W19</f>
        <v>0</v>
      </c>
      <c r="Z19" s="1">
        <f>IF(CONTROL!$H$4=0,pop_data!I29,pop_data!H29)</f>
        <v>3.5770749268253063E-2</v>
      </c>
      <c r="AA19" s="1">
        <f>X19+CONTROL!$F$4*X19*$Z19</f>
        <v>0</v>
      </c>
      <c r="AB19" s="1">
        <f>Y19+CONTROL!$F$4*Y19*$Z19</f>
        <v>0</v>
      </c>
      <c r="AC19" s="19">
        <f>'RY2019'!AJ18</f>
        <v>0</v>
      </c>
      <c r="AD19" s="19">
        <f>'RY2020'!AJ18</f>
        <v>0</v>
      </c>
      <c r="AE19" s="1">
        <f t="shared" si="4"/>
        <v>0</v>
      </c>
      <c r="AF19" s="1">
        <f t="shared" si="5"/>
        <v>0</v>
      </c>
      <c r="AG19" s="1">
        <f>'RY2019'!AK18</f>
        <v>1716</v>
      </c>
      <c r="AH19" s="1">
        <f>'RY2020'!AK18</f>
        <v>1716</v>
      </c>
      <c r="AI19" s="1">
        <f t="shared" si="0"/>
        <v>0</v>
      </c>
      <c r="AJ19" s="1">
        <f t="shared" si="1"/>
        <v>0</v>
      </c>
      <c r="AL19" s="1">
        <f>T19+CONTROL!$F$4*T19*$Z19</f>
        <v>0</v>
      </c>
      <c r="AM19" s="1">
        <f>U19+CONTROL!$F$4*U19*$Z19</f>
        <v>0</v>
      </c>
      <c r="AN19" s="1">
        <f t="shared" si="6"/>
        <v>0</v>
      </c>
      <c r="AO19" s="1">
        <f t="shared" si="7"/>
        <v>0</v>
      </c>
      <c r="AP19" s="1">
        <f t="shared" si="8"/>
        <v>0</v>
      </c>
      <c r="AQ19" s="1">
        <f t="shared" si="9"/>
        <v>0</v>
      </c>
    </row>
    <row r="20" spans="1:43" x14ac:dyDescent="0.25">
      <c r="A20" s="1" t="s">
        <v>23</v>
      </c>
      <c r="B20" s="1">
        <v>9763</v>
      </c>
      <c r="C20" s="1">
        <v>4444</v>
      </c>
      <c r="D20" s="1">
        <v>1473</v>
      </c>
      <c r="E20" s="1">
        <v>698</v>
      </c>
      <c r="F20" s="1">
        <v>8037</v>
      </c>
      <c r="G20" s="1">
        <v>4874</v>
      </c>
      <c r="H20" s="1">
        <v>1510</v>
      </c>
      <c r="I20" s="1">
        <v>800</v>
      </c>
      <c r="J20" s="1">
        <v>10242</v>
      </c>
      <c r="K20" s="1">
        <v>4443</v>
      </c>
      <c r="L20" s="1">
        <v>1578</v>
      </c>
      <c r="M20" s="1">
        <v>1093</v>
      </c>
      <c r="N20" s="1">
        <v>9961</v>
      </c>
      <c r="O20" s="1">
        <v>4683</v>
      </c>
      <c r="P20" s="1">
        <v>1330</v>
      </c>
      <c r="Q20" s="1">
        <v>859</v>
      </c>
      <c r="R20" s="1">
        <f>CONTROL!$C$3*B20+CONTROL!$C$4*C20+CONTROL!$C$5*D20+CONTROL!$C$6*E20</f>
        <v>19853.73333333333</v>
      </c>
      <c r="S20" s="1">
        <f>CONTROL!$C$3*F20+CONTROL!$C$4*G20+CONTROL!$C$5*H20+CONTROL!$C$6*I20</f>
        <v>19009.933333333331</v>
      </c>
      <c r="T20" s="1">
        <f>CONTROL!$C$3*J20+CONTROL!$C$4*K20+CONTROL!$C$5*L20+CONTROL!$C$6*M20</f>
        <v>21355.166666666668</v>
      </c>
      <c r="U20" s="1">
        <f>CONTROL!$C$3*N20+CONTROL!$C$4*O20+CONTROL!$C$5*P20+CONTROL!$C$6*Q20</f>
        <v>20506.366666666669</v>
      </c>
      <c r="V20" s="1">
        <f t="shared" si="2"/>
        <v>4.043400627865016E-2</v>
      </c>
      <c r="W20" s="1">
        <f t="shared" si="3"/>
        <v>4.1811006814133717E-2</v>
      </c>
      <c r="X20" s="1">
        <f>T20+CONTROL!$F$4*T20*V20</f>
        <v>22218.641609748287</v>
      </c>
      <c r="Y20" s="1">
        <f>U20+CONTROL!$F$4*U20*W20</f>
        <v>21363.758503099794</v>
      </c>
      <c r="Z20" s="1">
        <f>IF(CONTROL!$H$4=0,pop_data!I17,pop_data!H17)</f>
        <v>1.9324092277828931E-2</v>
      </c>
      <c r="AA20" s="1">
        <f>X20+CONTROL!$F$4*X20*$Z20</f>
        <v>22647.996690503074</v>
      </c>
      <c r="AB20" s="1">
        <f>Y20+CONTROL!$F$4*Y20*$Z20</f>
        <v>21776.593743814949</v>
      </c>
      <c r="AC20" s="19">
        <f>'RY2019'!AJ19</f>
        <v>5.4993276557597497</v>
      </c>
      <c r="AD20" s="19">
        <f>'RY2020'!AJ19</f>
        <v>5.4650380995069483</v>
      </c>
      <c r="AE20" s="1">
        <f t="shared" si="4"/>
        <v>4118.3210218039249</v>
      </c>
      <c r="AF20" s="1">
        <f t="shared" si="5"/>
        <v>3984.7103254009548</v>
      </c>
      <c r="AG20" s="1">
        <f>'RY2019'!AK19</f>
        <v>4462</v>
      </c>
      <c r="AH20" s="1">
        <f>'RY2020'!AK19</f>
        <v>4462</v>
      </c>
      <c r="AI20" s="1">
        <f t="shared" si="0"/>
        <v>0</v>
      </c>
      <c r="AJ20" s="1">
        <f t="shared" si="1"/>
        <v>0</v>
      </c>
      <c r="AL20" s="1">
        <f>T20+CONTROL!$F$4*T20*$Z20</f>
        <v>21767.83587794175</v>
      </c>
      <c r="AM20" s="1">
        <f>U20+CONTROL!$F$4*U20*$Z20</f>
        <v>20902.633588416331</v>
      </c>
      <c r="AN20" s="1">
        <f t="shared" si="6"/>
        <v>3958.2722180852588</v>
      </c>
      <c r="AO20" s="1">
        <f t="shared" si="7"/>
        <v>3824.791924195762</v>
      </c>
      <c r="AP20" s="1">
        <f t="shared" si="8"/>
        <v>0</v>
      </c>
      <c r="AQ20" s="1">
        <f t="shared" si="9"/>
        <v>0</v>
      </c>
    </row>
    <row r="21" spans="1:43" x14ac:dyDescent="0.25">
      <c r="A21" s="1" t="s">
        <v>24</v>
      </c>
      <c r="B21" s="1">
        <v>397</v>
      </c>
      <c r="C21" s="1">
        <v>178</v>
      </c>
      <c r="D21" s="1">
        <v>9</v>
      </c>
      <c r="E21" s="1">
        <v>20</v>
      </c>
      <c r="F21" s="1">
        <v>473</v>
      </c>
      <c r="G21" s="1">
        <v>211</v>
      </c>
      <c r="H21" s="1">
        <v>14</v>
      </c>
      <c r="I21" s="1">
        <v>21</v>
      </c>
      <c r="J21" s="1">
        <v>480</v>
      </c>
      <c r="K21" s="1">
        <v>224</v>
      </c>
      <c r="L21" s="1">
        <v>32</v>
      </c>
      <c r="M21" s="1">
        <v>47</v>
      </c>
      <c r="N21" s="1">
        <v>375</v>
      </c>
      <c r="O21" s="1">
        <v>241</v>
      </c>
      <c r="P21" s="1">
        <v>10</v>
      </c>
      <c r="Q21" s="1">
        <v>17</v>
      </c>
      <c r="R21" s="1">
        <f>CONTROL!$C$3*B21+CONTROL!$C$4*C21+CONTROL!$C$5*D21+CONTROL!$C$6*E21</f>
        <v>703.93333333333339</v>
      </c>
      <c r="S21" s="1">
        <f>CONTROL!$C$3*F21+CONTROL!$C$4*G21+CONTROL!$C$5*H21+CONTROL!$C$6*I21</f>
        <v>836.3</v>
      </c>
      <c r="T21" s="1">
        <f>CONTROL!$C$3*J21+CONTROL!$C$4*K21+CONTROL!$C$5*L21+CONTROL!$C$6*M21</f>
        <v>946.63333333333333</v>
      </c>
      <c r="U21" s="1">
        <f>CONTROL!$C$3*N21+CONTROL!$C$4*O21+CONTROL!$C$5*P21+CONTROL!$C$6*Q21</f>
        <v>765.23333333333335</v>
      </c>
      <c r="V21" s="1">
        <f t="shared" si="2"/>
        <v>0.15998448402746734</v>
      </c>
      <c r="W21" s="1">
        <f t="shared" si="3"/>
        <v>-2.9848068844209277E-2</v>
      </c>
      <c r="X21" s="1">
        <f>T21+CONTROL!$F$4*T21*V21</f>
        <v>1098.0799787298681</v>
      </c>
      <c r="Y21" s="1">
        <f>U21+CONTROL!$F$4*U21*W21</f>
        <v>742.39259611811622</v>
      </c>
      <c r="Z21" s="1">
        <f>IF(CONTROL!$H$4=0,pop_data!I18,pop_data!H18)</f>
        <v>5.546255563774153E-2</v>
      </c>
      <c r="AA21" s="1">
        <f>X21+CONTROL!$F$4*X21*$Z21</f>
        <v>1158.9823006448635</v>
      </c>
      <c r="AB21" s="1">
        <f>Y21+CONTROL!$F$4*Y21*$Z21</f>
        <v>783.5675867853646</v>
      </c>
      <c r="AC21" s="19">
        <f>'RY2019'!AJ20</f>
        <v>0.4562937062937063</v>
      </c>
      <c r="AD21" s="19">
        <f>'RY2020'!AJ20</f>
        <v>0.3747086247086247</v>
      </c>
      <c r="AE21" s="1">
        <f t="shared" si="4"/>
        <v>1158.9823006448635</v>
      </c>
      <c r="AF21" s="1">
        <f t="shared" si="5"/>
        <v>783.5675867853646</v>
      </c>
      <c r="AG21" s="1">
        <f>'RY2019'!AK20</f>
        <v>1716</v>
      </c>
      <c r="AH21" s="1">
        <f>'RY2020'!AK20</f>
        <v>1716</v>
      </c>
      <c r="AI21" s="1">
        <f t="shared" si="0"/>
        <v>0</v>
      </c>
      <c r="AJ21" s="1">
        <f t="shared" si="1"/>
        <v>0</v>
      </c>
      <c r="AL21" s="1">
        <f>T21+CONTROL!$F$4*T21*$Z21</f>
        <v>999.13603725187409</v>
      </c>
      <c r="AM21" s="1">
        <f>U21+CONTROL!$F$4*U21*$Z21</f>
        <v>807.67512965918775</v>
      </c>
      <c r="AN21" s="1">
        <f t="shared" si="6"/>
        <v>999.13603725187409</v>
      </c>
      <c r="AO21" s="1">
        <f t="shared" si="7"/>
        <v>807.67512965918775</v>
      </c>
      <c r="AP21" s="1">
        <f t="shared" si="8"/>
        <v>0</v>
      </c>
      <c r="AQ21" s="1">
        <f t="shared" si="9"/>
        <v>0</v>
      </c>
    </row>
    <row r="22" spans="1:43" x14ac:dyDescent="0.25">
      <c r="A22" s="1" t="s">
        <v>25</v>
      </c>
      <c r="B22" s="1">
        <v>1125</v>
      </c>
      <c r="C22" s="1">
        <v>478</v>
      </c>
      <c r="D22" s="1">
        <v>50</v>
      </c>
      <c r="E22" s="1">
        <v>8</v>
      </c>
      <c r="F22" s="1">
        <v>1171</v>
      </c>
      <c r="G22" s="1">
        <v>498</v>
      </c>
      <c r="H22" s="1">
        <v>49</v>
      </c>
      <c r="I22" s="1">
        <v>10</v>
      </c>
      <c r="J22" s="1">
        <v>1214</v>
      </c>
      <c r="K22" s="1">
        <v>545</v>
      </c>
      <c r="L22" s="1">
        <v>53</v>
      </c>
      <c r="M22" s="1">
        <v>19</v>
      </c>
      <c r="N22" s="1">
        <v>1313</v>
      </c>
      <c r="O22" s="1">
        <v>566</v>
      </c>
      <c r="P22" s="1">
        <v>47</v>
      </c>
      <c r="Q22" s="1">
        <v>15</v>
      </c>
      <c r="R22" s="1">
        <f>CONTROL!$C$3*B22+CONTROL!$C$4*C22+CONTROL!$C$5*D22+CONTROL!$C$6*E22</f>
        <v>1891.5333333333331</v>
      </c>
      <c r="S22" s="1">
        <f>CONTROL!$C$3*F22+CONTROL!$C$4*G22+CONTROL!$C$5*H22+CONTROL!$C$6*I22</f>
        <v>1968.2666666666667</v>
      </c>
      <c r="T22" s="1">
        <f>CONTROL!$C$3*J22+CONTROL!$C$4*K22+CONTROL!$C$5*L22+CONTROL!$C$6*M22</f>
        <v>2102.9666666666667</v>
      </c>
      <c r="U22" s="1">
        <f>CONTROL!$C$3*N22+CONTROL!$C$4*O22+CONTROL!$C$5*P22+CONTROL!$C$6*Q22</f>
        <v>2213.1</v>
      </c>
      <c r="V22" s="1">
        <f t="shared" si="2"/>
        <v>5.4501292391183197E-2</v>
      </c>
      <c r="W22" s="1">
        <f t="shared" si="3"/>
        <v>6.0403154789303526E-2</v>
      </c>
      <c r="X22" s="1">
        <f>T22+CONTROL!$F$4*T22*V22</f>
        <v>2217.5810678555786</v>
      </c>
      <c r="Y22" s="1">
        <f>U22+CONTROL!$F$4*U22*W22</f>
        <v>2346.7782218642074</v>
      </c>
      <c r="Z22" s="1">
        <f>IF(CONTROL!$H$4=0,pop_data!I19,pop_data!H19)</f>
        <v>2.4269380453963114E-2</v>
      </c>
      <c r="AA22" s="1">
        <f>X22+CONTROL!$F$4*X22*$Z22</f>
        <v>2271.4003864788715</v>
      </c>
      <c r="AB22" s="1">
        <f>Y22+CONTROL!$F$4*Y22*$Z22</f>
        <v>2403.7330753717047</v>
      </c>
      <c r="AC22" s="19">
        <f>'RY2019'!AJ21</f>
        <v>1</v>
      </c>
      <c r="AD22" s="19">
        <f>'RY2020'!AJ21</f>
        <v>1</v>
      </c>
      <c r="AE22" s="1">
        <f t="shared" si="4"/>
        <v>2271.4003864788715</v>
      </c>
      <c r="AF22" s="1">
        <f t="shared" si="5"/>
        <v>2403.7330753717047</v>
      </c>
      <c r="AG22" s="1">
        <f>'RY2019'!AK21</f>
        <v>3775</v>
      </c>
      <c r="AH22" s="1">
        <f>'RY2020'!AK21</f>
        <v>3775</v>
      </c>
      <c r="AI22" s="1">
        <f t="shared" si="0"/>
        <v>0</v>
      </c>
      <c r="AJ22" s="1">
        <f t="shared" si="1"/>
        <v>0</v>
      </c>
      <c r="AL22" s="1">
        <f>T22+CONTROL!$F$4*T22*$Z22</f>
        <v>2154.0043647820025</v>
      </c>
      <c r="AM22" s="1">
        <f>U22+CONTROL!$F$4*U22*$Z22</f>
        <v>2266.8105658826657</v>
      </c>
      <c r="AN22" s="1">
        <f t="shared" si="6"/>
        <v>2154.0043647820025</v>
      </c>
      <c r="AO22" s="1">
        <f t="shared" si="7"/>
        <v>2266.8105658826657</v>
      </c>
      <c r="AP22" s="1">
        <f t="shared" si="8"/>
        <v>0</v>
      </c>
      <c r="AQ22" s="1">
        <f t="shared" si="9"/>
        <v>0</v>
      </c>
    </row>
    <row r="23" spans="1:43" x14ac:dyDescent="0.25">
      <c r="A23" s="1" t="s">
        <v>26</v>
      </c>
      <c r="B23" s="1">
        <v>1413</v>
      </c>
      <c r="C23" s="1">
        <v>503</v>
      </c>
      <c r="D23" s="1">
        <v>84</v>
      </c>
      <c r="E23" s="1">
        <v>73</v>
      </c>
      <c r="F23" s="1">
        <v>1313</v>
      </c>
      <c r="G23" s="1">
        <v>552</v>
      </c>
      <c r="H23" s="1">
        <v>68</v>
      </c>
      <c r="I23" s="1">
        <v>65</v>
      </c>
      <c r="J23" s="1">
        <v>1306</v>
      </c>
      <c r="K23" s="1">
        <v>465</v>
      </c>
      <c r="L23" s="1">
        <v>69</v>
      </c>
      <c r="M23" s="1">
        <v>55</v>
      </c>
      <c r="N23" s="1">
        <v>1217</v>
      </c>
      <c r="O23" s="1">
        <v>498</v>
      </c>
      <c r="P23" s="1">
        <v>55</v>
      </c>
      <c r="Q23" s="1">
        <v>56</v>
      </c>
      <c r="R23" s="1">
        <f>CONTROL!$C$3*B23+CONTROL!$C$4*C23+CONTROL!$C$5*D23+CONTROL!$C$6*E23</f>
        <v>2409.7666666666664</v>
      </c>
      <c r="S23" s="1">
        <f>CONTROL!$C$3*F23+CONTROL!$C$4*G23+CONTROL!$C$5*H23+CONTROL!$C$6*I23</f>
        <v>2335.4333333333338</v>
      </c>
      <c r="T23" s="1">
        <f>CONTROL!$C$3*J23+CONTROL!$C$4*K23+CONTROL!$C$5*L23+CONTROL!$C$6*M23</f>
        <v>2186.5666666666666</v>
      </c>
      <c r="U23" s="1">
        <f>CONTROL!$C$3*N23+CONTROL!$C$4*O23+CONTROL!$C$5*P23+CONTROL!$C$6*Q23</f>
        <v>2123.5333333333333</v>
      </c>
      <c r="V23" s="1">
        <f t="shared" si="2"/>
        <v>-4.7294662474501745E-2</v>
      </c>
      <c r="W23" s="1">
        <f t="shared" si="3"/>
        <v>-4.6285084738125176E-2</v>
      </c>
      <c r="X23" s="1">
        <f>T23+CONTROL!$F$4*T23*V23</f>
        <v>2083.1537341886701</v>
      </c>
      <c r="Y23" s="1">
        <f>U23+CONTROL!$F$4*U23*W23</f>
        <v>2025.2454130557667</v>
      </c>
      <c r="Z23" s="1">
        <f>IF(CONTROL!$H$4=0,pop_data!I20,pop_data!H20)</f>
        <v>0</v>
      </c>
      <c r="AA23" s="1">
        <f>X23+CONTROL!$F$4*X23*$Z23</f>
        <v>2083.1537341886701</v>
      </c>
      <c r="AB23" s="1">
        <f>Y23+CONTROL!$F$4*Y23*$Z23</f>
        <v>2025.2454130557667</v>
      </c>
      <c r="AC23" s="19">
        <f>'RY2019'!AJ22</f>
        <v>1</v>
      </c>
      <c r="AD23" s="19">
        <f>'RY2020'!AJ22</f>
        <v>1</v>
      </c>
      <c r="AE23" s="1">
        <f t="shared" si="4"/>
        <v>2083.1537341886701</v>
      </c>
      <c r="AF23" s="1">
        <f t="shared" si="5"/>
        <v>2025.2454130557667</v>
      </c>
      <c r="AG23" s="1">
        <f>'RY2019'!AK22</f>
        <v>3775</v>
      </c>
      <c r="AH23" s="1">
        <f>'RY2020'!AK22</f>
        <v>3775</v>
      </c>
      <c r="AI23" s="1">
        <f t="shared" si="0"/>
        <v>0</v>
      </c>
      <c r="AJ23" s="1">
        <f t="shared" si="1"/>
        <v>0</v>
      </c>
      <c r="AL23" s="1">
        <f>T23+CONTROL!$F$4*T23*$Z23</f>
        <v>2186.5666666666666</v>
      </c>
      <c r="AM23" s="1">
        <f>U23+CONTROL!$F$4*U23*$Z23</f>
        <v>2123.5333333333333</v>
      </c>
      <c r="AN23" s="1">
        <f t="shared" si="6"/>
        <v>2186.5666666666666</v>
      </c>
      <c r="AO23" s="1">
        <f t="shared" si="7"/>
        <v>2123.5333333333333</v>
      </c>
      <c r="AP23" s="1">
        <f t="shared" si="8"/>
        <v>0</v>
      </c>
      <c r="AQ23" s="1">
        <f t="shared" si="9"/>
        <v>0</v>
      </c>
    </row>
    <row r="24" spans="1:43" x14ac:dyDescent="0.25">
      <c r="A24" s="1" t="s">
        <v>27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f>CONTROL!$C$3*B24+CONTROL!$C$4*C24+CONTROL!$C$5*D24+CONTROL!$C$6*E24</f>
        <v>0</v>
      </c>
      <c r="S24" s="1">
        <f>CONTROL!$C$3*F24+CONTROL!$C$4*G24+CONTROL!$C$5*H24+CONTROL!$C$6*I24</f>
        <v>0</v>
      </c>
      <c r="T24" s="1">
        <f>CONTROL!$C$3*J24+CONTROL!$C$4*K24+CONTROL!$C$5*L24+CONTROL!$C$6*M24</f>
        <v>0</v>
      </c>
      <c r="U24" s="1">
        <f>CONTROL!$C$3*N24+CONTROL!$C$4*O24+CONTROL!$C$5*P24+CONTROL!$C$6*Q24</f>
        <v>0</v>
      </c>
      <c r="V24" s="1">
        <f t="shared" si="2"/>
        <v>0</v>
      </c>
      <c r="W24" s="1">
        <f t="shared" si="3"/>
        <v>0</v>
      </c>
      <c r="X24" s="1">
        <f>T24+CONTROL!$F$4*T24*V24</f>
        <v>0</v>
      </c>
      <c r="Y24" s="1">
        <f>U24+CONTROL!$F$4*U24*W24</f>
        <v>0</v>
      </c>
      <c r="Z24" s="1">
        <f>IF(CONTROL!$H$4=0,pop_data!I19,pop_data!H19)</f>
        <v>2.4269380453963114E-2</v>
      </c>
      <c r="AA24" s="1">
        <f>X24+CONTROL!$F$4*X24*$Z24</f>
        <v>0</v>
      </c>
      <c r="AB24" s="1">
        <f>Y24+CONTROL!$F$4*Y24*$Z24</f>
        <v>0</v>
      </c>
      <c r="AC24" s="19">
        <f>'RY2019'!AJ23</f>
        <v>0</v>
      </c>
      <c r="AD24" s="19">
        <f>'RY2020'!AJ23</f>
        <v>0</v>
      </c>
      <c r="AE24" s="1">
        <f t="shared" si="4"/>
        <v>0</v>
      </c>
      <c r="AF24" s="1">
        <f t="shared" si="5"/>
        <v>0</v>
      </c>
      <c r="AG24" s="1">
        <f>'RY2019'!AK23</f>
        <v>1716</v>
      </c>
      <c r="AH24" s="1">
        <f>'RY2020'!AK23</f>
        <v>1716</v>
      </c>
      <c r="AI24" s="1">
        <f t="shared" si="0"/>
        <v>0</v>
      </c>
      <c r="AJ24" s="1">
        <f t="shared" si="1"/>
        <v>0</v>
      </c>
      <c r="AL24" s="1">
        <f>T24+CONTROL!$F$4*T24*$Z24</f>
        <v>0</v>
      </c>
      <c r="AM24" s="1">
        <f>U24+CONTROL!$F$4*U24*$Z24</f>
        <v>0</v>
      </c>
      <c r="AN24" s="1">
        <f t="shared" si="6"/>
        <v>0</v>
      </c>
      <c r="AO24" s="1">
        <f t="shared" si="7"/>
        <v>0</v>
      </c>
      <c r="AP24" s="1">
        <f t="shared" si="8"/>
        <v>0</v>
      </c>
      <c r="AQ24" s="1">
        <f t="shared" si="9"/>
        <v>0</v>
      </c>
    </row>
    <row r="25" spans="1:43" x14ac:dyDescent="0.25">
      <c r="A25" s="1" t="s">
        <v>28</v>
      </c>
      <c r="B25" s="1">
        <v>3898</v>
      </c>
      <c r="C25" s="1">
        <v>1723</v>
      </c>
      <c r="D25" s="1">
        <v>620</v>
      </c>
      <c r="E25" s="1">
        <v>203</v>
      </c>
      <c r="F25" s="1">
        <v>3915</v>
      </c>
      <c r="G25" s="1">
        <v>1704</v>
      </c>
      <c r="H25" s="1">
        <v>804</v>
      </c>
      <c r="I25" s="1">
        <v>270</v>
      </c>
      <c r="J25" s="1">
        <v>3945</v>
      </c>
      <c r="K25" s="1">
        <v>1927</v>
      </c>
      <c r="L25" s="1">
        <v>884</v>
      </c>
      <c r="M25" s="1">
        <v>429</v>
      </c>
      <c r="N25" s="1">
        <v>3331</v>
      </c>
      <c r="O25" s="1">
        <v>1828</v>
      </c>
      <c r="P25" s="1">
        <v>1098</v>
      </c>
      <c r="Q25" s="1">
        <v>514</v>
      </c>
      <c r="R25" s="1">
        <f>CONTROL!$C$3*B25+CONTROL!$C$4*C25+CONTROL!$C$5*D25+CONTROL!$C$6*E25</f>
        <v>7742.0333333333328</v>
      </c>
      <c r="S25" s="1">
        <f>CONTROL!$C$3*F25+CONTROL!$C$4*G25+CONTROL!$C$5*H25+CONTROL!$C$6*I25</f>
        <v>8172</v>
      </c>
      <c r="T25" s="1">
        <f>CONTROL!$C$3*J25+CONTROL!$C$4*K25+CONTROL!$C$5*L25+CONTROL!$C$6*M25</f>
        <v>8986.6999999999989</v>
      </c>
      <c r="U25" s="1">
        <f>CONTROL!$C$3*N25+CONTROL!$C$4*O25+CONTROL!$C$5*P25+CONTROL!$C$6*Q25</f>
        <v>8760.6666666666661</v>
      </c>
      <c r="V25" s="1">
        <f t="shared" si="2"/>
        <v>7.7615368263347723E-2</v>
      </c>
      <c r="W25" s="1">
        <f t="shared" si="3"/>
        <v>3.7271046739811214E-2</v>
      </c>
      <c r="X25" s="1">
        <f>T25+CONTROL!$F$4*T25*V25</f>
        <v>9684.2060299722252</v>
      </c>
      <c r="Y25" s="1">
        <f>U25+CONTROL!$F$4*U25*W25</f>
        <v>9087.185883471906</v>
      </c>
      <c r="Z25" s="1">
        <f>IF(CONTROL!$H$4=0,pop_data!I21,pop_data!H21)</f>
        <v>1.3886960144424386E-2</v>
      </c>
      <c r="AA25" s="1">
        <f>X25+CONTROL!$F$4*X25*$Z25</f>
        <v>9818.6902131408442</v>
      </c>
      <c r="AB25" s="1">
        <f>Y25+CONTROL!$F$4*Y25*$Z25</f>
        <v>9213.3792716606567</v>
      </c>
      <c r="AC25" s="19">
        <f>'RY2019'!AJ24</f>
        <v>2.2185526954832442</v>
      </c>
      <c r="AD25" s="19">
        <f>'RY2020'!AJ24</f>
        <v>2.1949975716367169</v>
      </c>
      <c r="AE25" s="1">
        <f t="shared" si="4"/>
        <v>4425.7187278583624</v>
      </c>
      <c r="AF25" s="1">
        <f t="shared" si="5"/>
        <v>4197.4439474165929</v>
      </c>
      <c r="AG25" s="1">
        <f>'RY2019'!AK24</f>
        <v>4118</v>
      </c>
      <c r="AH25" s="1">
        <f>'RY2020'!AK24</f>
        <v>4118</v>
      </c>
      <c r="AI25" s="1">
        <f t="shared" si="0"/>
        <v>1.0747252860268</v>
      </c>
      <c r="AJ25" s="1">
        <f t="shared" si="1"/>
        <v>1.0192918764974728</v>
      </c>
      <c r="AL25" s="1">
        <f>T25+CONTROL!$F$4*T25*$Z25</f>
        <v>9111.4979447298974</v>
      </c>
      <c r="AM25" s="1">
        <f>U25+CONTROL!$F$4*U25*$Z25</f>
        <v>8882.325695505253</v>
      </c>
      <c r="AN25" s="1">
        <f t="shared" si="6"/>
        <v>4106.9558380470362</v>
      </c>
      <c r="AO25" s="1">
        <f t="shared" si="7"/>
        <v>4046.6221057739385</v>
      </c>
      <c r="AP25" s="1">
        <f t="shared" si="8"/>
        <v>0</v>
      </c>
      <c r="AQ25" s="1">
        <f t="shared" si="9"/>
        <v>0</v>
      </c>
    </row>
    <row r="26" spans="1:43" x14ac:dyDescent="0.25">
      <c r="A26" s="1" t="s">
        <v>29</v>
      </c>
      <c r="B26" s="1">
        <v>1435</v>
      </c>
      <c r="C26" s="1">
        <v>512</v>
      </c>
      <c r="D26" s="1">
        <v>274</v>
      </c>
      <c r="E26" s="1">
        <v>142</v>
      </c>
      <c r="F26" s="1">
        <v>1254</v>
      </c>
      <c r="G26" s="1">
        <v>449</v>
      </c>
      <c r="H26" s="1">
        <v>411</v>
      </c>
      <c r="I26" s="1">
        <v>190</v>
      </c>
      <c r="J26" s="1">
        <v>1293</v>
      </c>
      <c r="K26" s="1">
        <v>416</v>
      </c>
      <c r="L26" s="1">
        <v>490</v>
      </c>
      <c r="M26" s="1">
        <v>205</v>
      </c>
      <c r="N26" s="1">
        <v>1224</v>
      </c>
      <c r="O26" s="1">
        <v>431</v>
      </c>
      <c r="P26" s="1">
        <v>278</v>
      </c>
      <c r="Q26" s="1">
        <v>170</v>
      </c>
      <c r="R26" s="1">
        <f>CONTROL!$C$3*B26+CONTROL!$C$4*C26+CONTROL!$C$5*D26+CONTROL!$C$6*E26</f>
        <v>2897.8666666666668</v>
      </c>
      <c r="S26" s="1">
        <f>CONTROL!$C$3*F26+CONTROL!$C$4*G26+CONTROL!$C$5*H26+CONTROL!$C$6*I26</f>
        <v>2951.8666666666663</v>
      </c>
      <c r="T26" s="1">
        <f>CONTROL!$C$3*J26+CONTROL!$C$4*K26+CONTROL!$C$5*L26+CONTROL!$C$6*M26</f>
        <v>3103.5666666666666</v>
      </c>
      <c r="U26" s="1">
        <f>CONTROL!$C$3*N26+CONTROL!$C$4*O26+CONTROL!$C$5*P26+CONTROL!$C$6*Q26</f>
        <v>2640.5333333333338</v>
      </c>
      <c r="V26" s="1">
        <f t="shared" si="2"/>
        <v>3.5012803899808764E-2</v>
      </c>
      <c r="W26" s="1">
        <f t="shared" si="3"/>
        <v>-4.890136403770879E-2</v>
      </c>
      <c r="X26" s="1">
        <f>T26+CONTROL!$F$4*T26*V26</f>
        <v>3212.2312377566495</v>
      </c>
      <c r="Y26" s="1">
        <f>U26+CONTROL!$F$4*U26*W26</f>
        <v>2511.4076515462957</v>
      </c>
      <c r="Z26" s="1">
        <f>IF(CONTROL!$H$4=0,pop_data!I22,pop_data!H22)</f>
        <v>0</v>
      </c>
      <c r="AA26" s="1">
        <f>X26+CONTROL!$F$4*X26*$Z26</f>
        <v>3212.2312377566495</v>
      </c>
      <c r="AB26" s="1">
        <f>Y26+CONTROL!$F$4*Y26*$Z26</f>
        <v>2511.4076515462957</v>
      </c>
      <c r="AC26" s="19">
        <f>'RY2019'!AJ25</f>
        <v>1</v>
      </c>
      <c r="AD26" s="19">
        <f>'RY2020'!AJ25</f>
        <v>1</v>
      </c>
      <c r="AE26" s="1">
        <f t="shared" si="4"/>
        <v>3212.2312377566495</v>
      </c>
      <c r="AF26" s="1">
        <f t="shared" si="5"/>
        <v>2511.4076515462957</v>
      </c>
      <c r="AG26" s="1">
        <f>'RY2019'!AK25</f>
        <v>3775</v>
      </c>
      <c r="AH26" s="1">
        <f>'RY2020'!AK25</f>
        <v>3775</v>
      </c>
      <c r="AI26" s="1">
        <f t="shared" si="0"/>
        <v>0</v>
      </c>
      <c r="AJ26" s="1">
        <f t="shared" si="1"/>
        <v>0</v>
      </c>
      <c r="AL26" s="1">
        <f>T26+CONTROL!$F$4*T26*$Z26</f>
        <v>3103.5666666666666</v>
      </c>
      <c r="AM26" s="1">
        <f>U26+CONTROL!$F$4*U26*$Z26</f>
        <v>2640.5333333333338</v>
      </c>
      <c r="AN26" s="1">
        <f t="shared" si="6"/>
        <v>3103.5666666666666</v>
      </c>
      <c r="AO26" s="1">
        <f t="shared" si="7"/>
        <v>2640.5333333333338</v>
      </c>
      <c r="AP26" s="1">
        <f t="shared" si="8"/>
        <v>0</v>
      </c>
      <c r="AQ26" s="1">
        <f t="shared" si="9"/>
        <v>0</v>
      </c>
    </row>
    <row r="27" spans="1:43" x14ac:dyDescent="0.25">
      <c r="A27" s="1" t="s">
        <v>30</v>
      </c>
      <c r="B27" s="1">
        <v>7833</v>
      </c>
      <c r="C27" s="1">
        <v>3777</v>
      </c>
      <c r="D27" s="1">
        <v>785</v>
      </c>
      <c r="E27" s="1">
        <v>270</v>
      </c>
      <c r="F27" s="1">
        <v>7848</v>
      </c>
      <c r="G27" s="1">
        <v>3641</v>
      </c>
      <c r="H27" s="1">
        <v>1039</v>
      </c>
      <c r="I27" s="1">
        <v>348</v>
      </c>
      <c r="J27" s="1">
        <v>7698</v>
      </c>
      <c r="K27" s="1">
        <v>3563</v>
      </c>
      <c r="L27" s="1">
        <v>813</v>
      </c>
      <c r="M27" s="1">
        <v>363</v>
      </c>
      <c r="N27" s="1">
        <v>7983</v>
      </c>
      <c r="O27" s="1">
        <v>3559</v>
      </c>
      <c r="P27" s="1">
        <v>1169</v>
      </c>
      <c r="Q27" s="1">
        <v>372</v>
      </c>
      <c r="R27" s="1">
        <f>CONTROL!$C$3*B27+CONTROL!$C$4*C27+CONTROL!$C$5*D27+CONTROL!$C$6*E27</f>
        <v>14961.8</v>
      </c>
      <c r="S27" s="1">
        <f>CONTROL!$C$3*F27+CONTROL!$C$4*G27+CONTROL!$C$5*H27+CONTROL!$C$6*I27</f>
        <v>15361.8</v>
      </c>
      <c r="T27" s="1">
        <f>CONTROL!$C$3*J27+CONTROL!$C$4*K27+CONTROL!$C$5*L27+CONTROL!$C$6*M27</f>
        <v>14773.5</v>
      </c>
      <c r="U27" s="1">
        <f>CONTROL!$C$3*N27+CONTROL!$C$4*O27+CONTROL!$C$5*P27+CONTROL!$C$6*Q27</f>
        <v>15641.999999999998</v>
      </c>
      <c r="V27" s="1">
        <f t="shared" si="2"/>
        <v>-5.7807711184066288E-3</v>
      </c>
      <c r="W27" s="1">
        <f t="shared" si="3"/>
        <v>1.0245700389516787E-2</v>
      </c>
      <c r="X27" s="1">
        <f>T27+CONTROL!$F$4*T27*V27</f>
        <v>14688.09777788222</v>
      </c>
      <c r="Y27" s="1">
        <f>U27+CONTROL!$F$4*U27*W27</f>
        <v>15802.263245492819</v>
      </c>
      <c r="Z27" s="1">
        <f>IF(CONTROL!$H$4=0,pop_data!I23,pop_data!H23)</f>
        <v>0</v>
      </c>
      <c r="AA27" s="1">
        <f>X27+CONTROL!$F$4*X27*$Z27</f>
        <v>14688.09777788222</v>
      </c>
      <c r="AB27" s="1">
        <f>Y27+CONTROL!$F$4*Y27*$Z27</f>
        <v>15802.263245492819</v>
      </c>
      <c r="AC27" s="19">
        <f>'RY2019'!AJ26</f>
        <v>4</v>
      </c>
      <c r="AD27" s="19">
        <f>'RY2020'!AJ26</f>
        <v>4</v>
      </c>
      <c r="AE27" s="1">
        <f t="shared" si="4"/>
        <v>3672.024444470555</v>
      </c>
      <c r="AF27" s="1">
        <f t="shared" si="5"/>
        <v>3950.5658113732047</v>
      </c>
      <c r="AG27" s="1">
        <f>'RY2019'!AK26</f>
        <v>4462</v>
      </c>
      <c r="AH27" s="1">
        <f>'RY2020'!AK26</f>
        <v>4462</v>
      </c>
      <c r="AI27" s="1">
        <f t="shared" si="0"/>
        <v>0</v>
      </c>
      <c r="AJ27" s="1">
        <f t="shared" si="1"/>
        <v>0</v>
      </c>
      <c r="AL27" s="1">
        <f>T27+CONTROL!$F$4*T27*$Z27</f>
        <v>14773.5</v>
      </c>
      <c r="AM27" s="1">
        <f>U27+CONTROL!$F$4*U27*$Z27</f>
        <v>15641.999999999998</v>
      </c>
      <c r="AN27" s="1">
        <f t="shared" si="6"/>
        <v>3693.375</v>
      </c>
      <c r="AO27" s="1">
        <f t="shared" si="7"/>
        <v>3910.4999999999995</v>
      </c>
      <c r="AP27" s="1">
        <f t="shared" si="8"/>
        <v>0</v>
      </c>
      <c r="AQ27" s="1">
        <f t="shared" si="9"/>
        <v>0</v>
      </c>
    </row>
    <row r="28" spans="1:43" x14ac:dyDescent="0.25">
      <c r="A28" s="1" t="s">
        <v>31</v>
      </c>
      <c r="B28" s="1">
        <v>16325</v>
      </c>
      <c r="C28" s="1">
        <v>6280</v>
      </c>
      <c r="D28" s="1">
        <v>3742</v>
      </c>
      <c r="E28" s="1">
        <v>1148</v>
      </c>
      <c r="F28" s="1">
        <v>18581</v>
      </c>
      <c r="G28" s="1">
        <v>5038</v>
      </c>
      <c r="H28" s="1">
        <v>3699</v>
      </c>
      <c r="I28" s="1">
        <v>1188</v>
      </c>
      <c r="J28" s="1">
        <v>14644</v>
      </c>
      <c r="K28" s="1">
        <v>4891</v>
      </c>
      <c r="L28" s="1">
        <v>3406</v>
      </c>
      <c r="M28" s="1">
        <v>1237</v>
      </c>
      <c r="N28" s="1">
        <v>17462</v>
      </c>
      <c r="O28" s="1">
        <v>5304</v>
      </c>
      <c r="P28" s="1">
        <v>3285</v>
      </c>
      <c r="Q28" s="1">
        <v>1316</v>
      </c>
      <c r="R28" s="1">
        <f>CONTROL!$C$3*B28+CONTROL!$C$4*C28+CONTROL!$C$5*D28+CONTROL!$C$6*E28</f>
        <v>33591.533333333333</v>
      </c>
      <c r="S28" s="1">
        <f>CONTROL!$C$3*F28+CONTROL!$C$4*G28+CONTROL!$C$5*H28+CONTROL!$C$6*I28</f>
        <v>34126.600000000006</v>
      </c>
      <c r="T28" s="1">
        <f>CONTROL!$C$3*J28+CONTROL!$C$4*K28+CONTROL!$C$5*L28+CONTROL!$C$6*M28</f>
        <v>29621.166666666668</v>
      </c>
      <c r="U28" s="1">
        <f>CONTROL!$C$3*N28+CONTROL!$C$4*O28+CONTROL!$C$5*P28+CONTROL!$C$6*Q28</f>
        <v>32994.933333333334</v>
      </c>
      <c r="V28" s="1">
        <f t="shared" si="2"/>
        <v>-5.8046271745494538E-2</v>
      </c>
      <c r="W28" s="1">
        <f t="shared" si="3"/>
        <v>-9.0620017743959502E-3</v>
      </c>
      <c r="X28" s="1">
        <f>T28+CONTROL!$F$4*T28*V28</f>
        <v>27901.768376914748</v>
      </c>
      <c r="Y28" s="1">
        <f>U28+CONTROL!$F$4*U28*W28</f>
        <v>32695.933188920593</v>
      </c>
      <c r="Z28" s="1">
        <f>IF(CONTROL!$H$4=0,pop_data!I24,pop_data!H24)</f>
        <v>3.3879909213836197E-4</v>
      </c>
      <c r="AA28" s="1">
        <f>X28+CONTROL!$F$4*X28*$Z28</f>
        <v>27911.221470709901</v>
      </c>
      <c r="AB28" s="1">
        <f>Y28+CONTROL!$F$4*Y28*$Z28</f>
        <v>32707.010541401614</v>
      </c>
      <c r="AC28" s="19">
        <f>'RY2019'!AJ27</f>
        <v>7</v>
      </c>
      <c r="AD28" s="19">
        <f>'RY2020'!AJ27</f>
        <v>7</v>
      </c>
      <c r="AE28" s="1">
        <f t="shared" si="4"/>
        <v>3987.3173529585574</v>
      </c>
      <c r="AF28" s="1">
        <f t="shared" si="5"/>
        <v>4672.4300773430878</v>
      </c>
      <c r="AG28" s="1">
        <f>'RY2019'!AK27</f>
        <v>4805</v>
      </c>
      <c r="AH28" s="1">
        <f>'RY2020'!AK27</f>
        <v>4805</v>
      </c>
      <c r="AI28" s="1">
        <f t="shared" si="0"/>
        <v>0</v>
      </c>
      <c r="AJ28" s="1">
        <f t="shared" si="1"/>
        <v>0</v>
      </c>
      <c r="AL28" s="1">
        <f>T28+CONTROL!$F$4*T28*$Z28</f>
        <v>29631.202291041413</v>
      </c>
      <c r="AM28" s="1">
        <f>U28+CONTROL!$F$4*U28*$Z28</f>
        <v>33006.111986791831</v>
      </c>
      <c r="AN28" s="1">
        <f t="shared" si="6"/>
        <v>4233.0288987202021</v>
      </c>
      <c r="AO28" s="1">
        <f t="shared" si="7"/>
        <v>4715.1588552559761</v>
      </c>
      <c r="AP28" s="1">
        <f t="shared" si="8"/>
        <v>0</v>
      </c>
      <c r="AQ28" s="1">
        <f t="shared" si="9"/>
        <v>0</v>
      </c>
    </row>
    <row r="29" spans="1:43" x14ac:dyDescent="0.25">
      <c r="A29" s="1" t="s">
        <v>32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f>CONTROL!$C$3*B29+CONTROL!$C$4*C29+CONTROL!$C$5*D29+CONTROL!$C$6*E29</f>
        <v>0</v>
      </c>
      <c r="S29" s="1">
        <f>CONTROL!$C$3*F29+CONTROL!$C$4*G29+CONTROL!$C$5*H29+CONTROL!$C$6*I29</f>
        <v>0</v>
      </c>
      <c r="T29" s="1">
        <f>CONTROL!$C$3*J29+CONTROL!$C$4*K29+CONTROL!$C$5*L29+CONTROL!$C$6*M29</f>
        <v>0</v>
      </c>
      <c r="U29" s="1">
        <f>CONTROL!$C$3*N29+CONTROL!$C$4*O29+CONTROL!$C$5*P29+CONTROL!$C$6*Q29</f>
        <v>0</v>
      </c>
      <c r="V29" s="1">
        <f t="shared" si="2"/>
        <v>0</v>
      </c>
      <c r="W29" s="1">
        <f t="shared" si="3"/>
        <v>0</v>
      </c>
      <c r="X29" s="1">
        <f>T29+CONTROL!$F$4*T29*V29</f>
        <v>0</v>
      </c>
      <c r="Y29" s="1">
        <f>U29+CONTROL!$F$4*U29*W29</f>
        <v>0</v>
      </c>
      <c r="Z29" s="1">
        <f>IF(CONTROL!$H$4=0,pop_data!I59,pop_data!H59)</f>
        <v>1.2199346192981316E-2</v>
      </c>
      <c r="AA29" s="1">
        <f>X29+CONTROL!$F$4*X29*$Z29</f>
        <v>0</v>
      </c>
      <c r="AB29" s="1">
        <f>Y29+CONTROL!$F$4*Y29*$Z29</f>
        <v>0</v>
      </c>
      <c r="AC29" s="19">
        <f>'RY2019'!AJ28</f>
        <v>0</v>
      </c>
      <c r="AD29" s="19">
        <f>'RY2020'!AJ28</f>
        <v>0</v>
      </c>
      <c r="AE29" s="1">
        <f t="shared" si="4"/>
        <v>0</v>
      </c>
      <c r="AF29" s="1">
        <f t="shared" si="5"/>
        <v>0</v>
      </c>
      <c r="AG29" s="1">
        <f>'RY2019'!AK28</f>
        <v>1716</v>
      </c>
      <c r="AH29" s="1">
        <f>'RY2020'!AK28</f>
        <v>1716</v>
      </c>
      <c r="AI29" s="1">
        <f t="shared" si="0"/>
        <v>0</v>
      </c>
      <c r="AJ29" s="1">
        <f t="shared" si="1"/>
        <v>0</v>
      </c>
      <c r="AL29" s="1">
        <f>T29+CONTROL!$F$4*T29*$Z29</f>
        <v>0</v>
      </c>
      <c r="AM29" s="1">
        <f>U29+CONTROL!$F$4*U29*$Z29</f>
        <v>0</v>
      </c>
      <c r="AN29" s="1">
        <f t="shared" si="6"/>
        <v>0</v>
      </c>
      <c r="AO29" s="1">
        <f t="shared" si="7"/>
        <v>0</v>
      </c>
      <c r="AP29" s="1">
        <f t="shared" si="8"/>
        <v>0</v>
      </c>
      <c r="AQ29" s="1">
        <f t="shared" si="9"/>
        <v>0</v>
      </c>
    </row>
    <row r="30" spans="1:43" x14ac:dyDescent="0.25">
      <c r="A30" s="1" t="s">
        <v>33</v>
      </c>
      <c r="B30" s="1">
        <v>1620</v>
      </c>
      <c r="C30" s="1">
        <v>980</v>
      </c>
      <c r="D30" s="1">
        <v>30</v>
      </c>
      <c r="E30" s="1">
        <v>50</v>
      </c>
      <c r="F30" s="1">
        <v>1433</v>
      </c>
      <c r="G30" s="1">
        <v>834</v>
      </c>
      <c r="H30" s="1">
        <v>61</v>
      </c>
      <c r="I30" s="1">
        <v>52</v>
      </c>
      <c r="J30" s="1">
        <v>1289</v>
      </c>
      <c r="K30" s="1">
        <v>822</v>
      </c>
      <c r="L30" s="1">
        <v>73</v>
      </c>
      <c r="M30" s="1">
        <v>58</v>
      </c>
      <c r="N30" s="1">
        <v>1219</v>
      </c>
      <c r="O30" s="1">
        <v>745</v>
      </c>
      <c r="P30" s="1">
        <v>70</v>
      </c>
      <c r="Q30" s="1">
        <v>52</v>
      </c>
      <c r="R30" s="1">
        <f>CONTROL!$C$3*B30+CONTROL!$C$4*C30+CONTROL!$C$5*D30+CONTROL!$C$6*E30</f>
        <v>3148.3333333333335</v>
      </c>
      <c r="S30" s="1">
        <f>CONTROL!$C$3*F30+CONTROL!$C$4*G30+CONTROL!$C$5*H30+CONTROL!$C$6*I30</f>
        <v>2810.8666666666663</v>
      </c>
      <c r="T30" s="1">
        <f>CONTROL!$C$3*J30+CONTROL!$C$4*K30+CONTROL!$C$5*L30+CONTROL!$C$6*M30</f>
        <v>2682.2666666666669</v>
      </c>
      <c r="U30" s="1">
        <f>CONTROL!$C$3*N30+CONTROL!$C$4*O30+CONTROL!$C$5*P30+CONTROL!$C$6*Q30</f>
        <v>2486.6666666666665</v>
      </c>
      <c r="V30" s="1">
        <f t="shared" si="2"/>
        <v>-7.6470001402583032E-2</v>
      </c>
      <c r="W30" s="1">
        <f t="shared" si="3"/>
        <v>-5.9337206021575689E-2</v>
      </c>
      <c r="X30" s="1">
        <f>T30+CONTROL!$F$4*T30*V30</f>
        <v>2477.1537309045652</v>
      </c>
      <c r="Y30" s="1">
        <f>U30+CONTROL!$F$4*U30*W30</f>
        <v>2339.1148143596815</v>
      </c>
      <c r="Z30" s="1">
        <f>IF(CONTROL!$H$4=0,pop_data!I25,pop_data!H25)</f>
        <v>2.9584242774870487E-2</v>
      </c>
      <c r="AA30" s="1">
        <f>X30+CONTROL!$F$4*X30*$Z30</f>
        <v>2550.4384482703222</v>
      </c>
      <c r="AB30" s="1">
        <f>Y30+CONTROL!$F$4*Y30*$Z30</f>
        <v>2408.3157549059943</v>
      </c>
      <c r="AC30" s="19">
        <f>'RY2019'!AJ29</f>
        <v>1</v>
      </c>
      <c r="AD30" s="19">
        <f>'RY2020'!AJ29</f>
        <v>1</v>
      </c>
      <c r="AE30" s="1">
        <f t="shared" si="4"/>
        <v>2550.4384482703222</v>
      </c>
      <c r="AF30" s="1">
        <f t="shared" si="5"/>
        <v>2408.3157549059943</v>
      </c>
      <c r="AG30" s="1">
        <f>'RY2019'!AK29</f>
        <v>3775</v>
      </c>
      <c r="AH30" s="1">
        <f>'RY2020'!AK29</f>
        <v>3775</v>
      </c>
      <c r="AI30" s="1">
        <f t="shared" si="0"/>
        <v>0</v>
      </c>
      <c r="AJ30" s="1">
        <f t="shared" si="1"/>
        <v>0</v>
      </c>
      <c r="AL30" s="1">
        <f>T30+CONTROL!$F$4*T30*$Z30</f>
        <v>2761.6194949202763</v>
      </c>
      <c r="AM30" s="1">
        <f>U30+CONTROL!$F$4*U30*$Z30</f>
        <v>2560.2328170335113</v>
      </c>
      <c r="AN30" s="1">
        <f t="shared" si="6"/>
        <v>2761.6194949202763</v>
      </c>
      <c r="AO30" s="1">
        <f t="shared" si="7"/>
        <v>2560.2328170335113</v>
      </c>
      <c r="AP30" s="1">
        <f t="shared" si="8"/>
        <v>0</v>
      </c>
      <c r="AQ30" s="1">
        <f t="shared" si="9"/>
        <v>0</v>
      </c>
    </row>
    <row r="31" spans="1:43" x14ac:dyDescent="0.25">
      <c r="A31" s="1" t="s">
        <v>34</v>
      </c>
      <c r="B31" s="1">
        <v>3924</v>
      </c>
      <c r="C31" s="1">
        <v>1191</v>
      </c>
      <c r="D31" s="1">
        <v>514</v>
      </c>
      <c r="E31" s="1">
        <v>160</v>
      </c>
      <c r="F31" s="1">
        <v>3924</v>
      </c>
      <c r="G31" s="1">
        <v>1301</v>
      </c>
      <c r="H31" s="1">
        <v>444</v>
      </c>
      <c r="I31" s="1">
        <v>214</v>
      </c>
      <c r="J31" s="1">
        <v>3958</v>
      </c>
      <c r="K31" s="1">
        <v>1378</v>
      </c>
      <c r="L31" s="1">
        <v>446</v>
      </c>
      <c r="M31" s="1">
        <v>124</v>
      </c>
      <c r="N31" s="1">
        <v>3644</v>
      </c>
      <c r="O31" s="1">
        <v>1297</v>
      </c>
      <c r="P31" s="1">
        <v>399</v>
      </c>
      <c r="Q31" s="1">
        <v>179</v>
      </c>
      <c r="R31" s="1">
        <f>CONTROL!$C$3*B31+CONTROL!$C$4*C31+CONTROL!$C$5*D31+CONTROL!$C$6*E31</f>
        <v>6760.4666666666662</v>
      </c>
      <c r="S31" s="1">
        <f>CONTROL!$C$3*F31+CONTROL!$C$4*G31+CONTROL!$C$5*H31+CONTROL!$C$6*I31</f>
        <v>6919.4666666666662</v>
      </c>
      <c r="T31" s="1">
        <f>CONTROL!$C$3*J31+CONTROL!$C$4*K31+CONTROL!$C$5*L31+CONTROL!$C$6*M31</f>
        <v>6869.4666666666672</v>
      </c>
      <c r="U31" s="1">
        <f>CONTROL!$C$3*N31+CONTROL!$C$4*O31+CONTROL!$C$5*P31+CONTROL!$C$6*Q31</f>
        <v>6486.0333333333338</v>
      </c>
      <c r="V31" s="1">
        <f t="shared" si="2"/>
        <v>8.1465480055873517E-3</v>
      </c>
      <c r="W31" s="1">
        <f t="shared" si="3"/>
        <v>-3.1521517959512482E-2</v>
      </c>
      <c r="X31" s="1">
        <f>T31+CONTROL!$F$4*T31*V31</f>
        <v>6925.4291066394489</v>
      </c>
      <c r="Y31" s="1">
        <f>U31+CONTROL!$F$4*U31*W31</f>
        <v>6281.5837171306703</v>
      </c>
      <c r="Z31" s="1">
        <f>IF(CONTROL!$H$4=0,pop_data!I26,pop_data!H26)</f>
        <v>1.8999823912660679E-2</v>
      </c>
      <c r="AA31" s="1">
        <f>X31+CONTROL!$F$4*X31*$Z31</f>
        <v>7057.0110401852135</v>
      </c>
      <c r="AB31" s="1">
        <f>Y31+CONTROL!$F$4*Y31*$Z31</f>
        <v>6400.9327016487896</v>
      </c>
      <c r="AC31" s="19">
        <f>'RY2019'!AJ30</f>
        <v>2</v>
      </c>
      <c r="AD31" s="19">
        <f>'RY2020'!AJ30</f>
        <v>2</v>
      </c>
      <c r="AE31" s="1">
        <f t="shared" si="4"/>
        <v>3528.5055200926067</v>
      </c>
      <c r="AF31" s="1">
        <f t="shared" si="5"/>
        <v>3200.4663508243948</v>
      </c>
      <c r="AG31" s="1">
        <f>'RY2019'!AK30</f>
        <v>4118</v>
      </c>
      <c r="AH31" s="1">
        <f>'RY2020'!AK30</f>
        <v>4118</v>
      </c>
      <c r="AI31" s="1">
        <f t="shared" si="0"/>
        <v>0</v>
      </c>
      <c r="AJ31" s="1">
        <f t="shared" si="1"/>
        <v>0</v>
      </c>
      <c r="AL31" s="1">
        <f>T31+CONTROL!$F$4*T31*$Z31</f>
        <v>6999.9853237072257</v>
      </c>
      <c r="AM31" s="1">
        <f>U31+CONTROL!$F$4*U31*$Z31</f>
        <v>6609.2668245583145</v>
      </c>
      <c r="AN31" s="1">
        <f t="shared" si="6"/>
        <v>3499.9926618536128</v>
      </c>
      <c r="AO31" s="1">
        <f t="shared" si="7"/>
        <v>3304.6334122791573</v>
      </c>
      <c r="AP31" s="1">
        <f t="shared" si="8"/>
        <v>0</v>
      </c>
      <c r="AQ31" s="1">
        <f t="shared" si="9"/>
        <v>0</v>
      </c>
    </row>
    <row r="32" spans="1:43" x14ac:dyDescent="0.25">
      <c r="A32" s="1" t="s">
        <v>35</v>
      </c>
      <c r="B32" s="1">
        <v>1041</v>
      </c>
      <c r="C32" s="1">
        <v>534</v>
      </c>
      <c r="D32" s="1">
        <v>31</v>
      </c>
      <c r="E32" s="1">
        <v>18</v>
      </c>
      <c r="F32" s="1">
        <v>1284</v>
      </c>
      <c r="G32" s="1">
        <v>618</v>
      </c>
      <c r="H32" s="1">
        <v>74</v>
      </c>
      <c r="I32" s="1">
        <v>38</v>
      </c>
      <c r="J32" s="1">
        <v>1333</v>
      </c>
      <c r="K32" s="1">
        <v>683</v>
      </c>
      <c r="L32" s="1">
        <v>110</v>
      </c>
      <c r="M32" s="1">
        <v>52</v>
      </c>
      <c r="N32" s="1">
        <v>1236</v>
      </c>
      <c r="O32" s="1">
        <v>715</v>
      </c>
      <c r="P32" s="1">
        <v>146</v>
      </c>
      <c r="Q32" s="1">
        <v>74</v>
      </c>
      <c r="R32" s="1">
        <f>CONTROL!$C$3*B32+CONTROL!$C$4*C32+CONTROL!$C$5*D32+CONTROL!$C$6*E32</f>
        <v>1877.1999999999998</v>
      </c>
      <c r="S32" s="1">
        <f>CONTROL!$C$3*F32+CONTROL!$C$4*G32+CONTROL!$C$5*H32+CONTROL!$C$6*I32</f>
        <v>2349.9333333333334</v>
      </c>
      <c r="T32" s="1">
        <f>CONTROL!$C$3*J32+CONTROL!$C$4*K32+CONTROL!$C$5*L32+CONTROL!$C$6*M32</f>
        <v>2577.8666666666663</v>
      </c>
      <c r="U32" s="1">
        <f>CONTROL!$C$3*N32+CONTROL!$C$4*O32+CONTROL!$C$5*P32+CONTROL!$C$6*Q32</f>
        <v>2630.9333333333334</v>
      </c>
      <c r="V32" s="1">
        <f t="shared" si="2"/>
        <v>0.17441231228834797</v>
      </c>
      <c r="W32" s="1">
        <f t="shared" si="3"/>
        <v>5.8790578251578872E-2</v>
      </c>
      <c r="X32" s="1">
        <f>T32+CONTROL!$F$4*T32*V32</f>
        <v>3027.4783527710556</v>
      </c>
      <c r="Y32" s="1">
        <f>U32+CONTROL!$F$4*U32*W32</f>
        <v>2785.607425341354</v>
      </c>
      <c r="Z32" s="1">
        <f>IF(CONTROL!$H$4=0,pop_data!I27,pop_data!H27)</f>
        <v>3.6209024825126869E-2</v>
      </c>
      <c r="AA32" s="1">
        <f>X32+CONTROL!$F$4*X32*$Z32</f>
        <v>3137.1003916040768</v>
      </c>
      <c r="AB32" s="1">
        <f>Y32+CONTROL!$F$4*Y32*$Z32</f>
        <v>2886.4715537585967</v>
      </c>
      <c r="AC32" s="19">
        <f>'RY2019'!AJ31</f>
        <v>1.576953642384106</v>
      </c>
      <c r="AD32" s="19">
        <f>'RY2020'!AJ31</f>
        <v>1.5750993377483442</v>
      </c>
      <c r="AE32" s="1">
        <f t="shared" si="4"/>
        <v>1989.3421767689215</v>
      </c>
      <c r="AF32" s="1">
        <f t="shared" si="5"/>
        <v>1832.5647688258834</v>
      </c>
      <c r="AG32" s="1">
        <f>'RY2019'!AK31</f>
        <v>3775</v>
      </c>
      <c r="AH32" s="1">
        <f>'RY2020'!AK31</f>
        <v>3775</v>
      </c>
      <c r="AI32" s="1">
        <f t="shared" si="0"/>
        <v>0</v>
      </c>
      <c r="AJ32" s="1">
        <f t="shared" si="1"/>
        <v>0</v>
      </c>
      <c r="AL32" s="1">
        <f>T32+CONTROL!$F$4*T32*$Z32</f>
        <v>2671.2087047958667</v>
      </c>
      <c r="AM32" s="1">
        <f>U32+CONTROL!$F$4*U32*$Z32</f>
        <v>2726.1968637132541</v>
      </c>
      <c r="AN32" s="1">
        <f t="shared" si="6"/>
        <v>1693.904394524508</v>
      </c>
      <c r="AO32" s="1">
        <f t="shared" si="7"/>
        <v>1730.8094787281425</v>
      </c>
      <c r="AP32" s="1">
        <f t="shared" si="8"/>
        <v>0</v>
      </c>
      <c r="AQ32" s="1">
        <f t="shared" si="9"/>
        <v>0</v>
      </c>
    </row>
    <row r="33" spans="1:43" x14ac:dyDescent="0.25">
      <c r="A33" s="1" t="s">
        <v>36</v>
      </c>
      <c r="B33" s="1">
        <v>539</v>
      </c>
      <c r="C33" s="1">
        <v>284</v>
      </c>
      <c r="D33" s="1">
        <v>111</v>
      </c>
      <c r="E33" s="1">
        <v>172</v>
      </c>
      <c r="F33" s="1">
        <v>520</v>
      </c>
      <c r="G33" s="1">
        <v>307</v>
      </c>
      <c r="H33" s="1">
        <v>159</v>
      </c>
      <c r="I33" s="1">
        <v>203</v>
      </c>
      <c r="J33" s="1">
        <v>601</v>
      </c>
      <c r="K33" s="1">
        <v>304</v>
      </c>
      <c r="L33" s="1">
        <v>203</v>
      </c>
      <c r="M33" s="1">
        <v>186</v>
      </c>
      <c r="N33" s="1">
        <v>583</v>
      </c>
      <c r="O33" s="1">
        <v>279</v>
      </c>
      <c r="P33" s="1">
        <v>153</v>
      </c>
      <c r="Q33" s="1">
        <v>179</v>
      </c>
      <c r="R33" s="1">
        <f>CONTROL!$C$3*B33+CONTROL!$C$4*C33+CONTROL!$C$5*D33+CONTROL!$C$6*E33</f>
        <v>1486.8666666666663</v>
      </c>
      <c r="S33" s="1">
        <f>CONTROL!$C$3*F33+CONTROL!$C$4*G33+CONTROL!$C$5*H33+CONTROL!$C$6*I33</f>
        <v>1644.0333333333333</v>
      </c>
      <c r="T33" s="1">
        <f>CONTROL!$C$3*J33+CONTROL!$C$4*K33+CONTROL!$C$5*L33+CONTROL!$C$6*M33</f>
        <v>1754.3999999999999</v>
      </c>
      <c r="U33" s="1">
        <f>CONTROL!$C$3*N33+CONTROL!$C$4*O33+CONTROL!$C$5*P33+CONTROL!$C$6*Q33</f>
        <v>1606.2333333333331</v>
      </c>
      <c r="V33" s="1">
        <f t="shared" si="2"/>
        <v>8.6417458197690367E-2</v>
      </c>
      <c r="W33" s="1">
        <f t="shared" si="3"/>
        <v>-8.6613382942980557E-3</v>
      </c>
      <c r="X33" s="1">
        <f>T33+CONTROL!$F$4*T33*V33</f>
        <v>1906.0107886620278</v>
      </c>
      <c r="Y33" s="1">
        <f>U33+CONTROL!$F$4*U33*W33</f>
        <v>1592.3212030537552</v>
      </c>
      <c r="Z33" s="1">
        <f>IF(CONTROL!$H$4=0,pop_data!I28,pop_data!H28)</f>
        <v>3.8552935506921248E-3</v>
      </c>
      <c r="AA33" s="1">
        <f>X33+CONTROL!$F$4*X33*$Z33</f>
        <v>1913.3590197631061</v>
      </c>
      <c r="AB33" s="1">
        <f>Y33+CONTROL!$F$4*Y33*$Z33</f>
        <v>1598.4600687185186</v>
      </c>
      <c r="AC33" s="19">
        <f>'RY2019'!AJ32</f>
        <v>0.75407925407925402</v>
      </c>
      <c r="AD33" s="19">
        <f>'RY2020'!AJ32</f>
        <v>0.69580419580419584</v>
      </c>
      <c r="AE33" s="1">
        <f t="shared" si="4"/>
        <v>1913.3590197631061</v>
      </c>
      <c r="AF33" s="1">
        <f t="shared" si="5"/>
        <v>1598.4600687185186</v>
      </c>
      <c r="AG33" s="1">
        <f>'RY2019'!AK32</f>
        <v>1716</v>
      </c>
      <c r="AH33" s="1">
        <f>'RY2020'!AK32</f>
        <v>1716</v>
      </c>
      <c r="AI33" s="1">
        <f t="shared" si="0"/>
        <v>1.1150110837780338</v>
      </c>
      <c r="AJ33" s="1">
        <f t="shared" si="1"/>
        <v>0</v>
      </c>
      <c r="AL33" s="1">
        <f>T33+CONTROL!$F$4*T33*$Z33</f>
        <v>1761.1637270053341</v>
      </c>
      <c r="AM33" s="1">
        <f>U33+CONTROL!$F$4*U33*$Z33</f>
        <v>1612.4258343442398</v>
      </c>
      <c r="AN33" s="1">
        <f t="shared" si="6"/>
        <v>1761.1637270053341</v>
      </c>
      <c r="AO33" s="1">
        <f t="shared" si="7"/>
        <v>1612.4258343442398</v>
      </c>
      <c r="AP33" s="1">
        <f t="shared" si="8"/>
        <v>1.0263191882315466</v>
      </c>
      <c r="AQ33" s="1">
        <f t="shared" si="9"/>
        <v>0</v>
      </c>
    </row>
    <row r="34" spans="1:43" x14ac:dyDescent="0.25">
      <c r="A34" s="1" t="s">
        <v>37</v>
      </c>
      <c r="B34" s="1">
        <v>25992</v>
      </c>
      <c r="C34" s="1">
        <v>25452</v>
      </c>
      <c r="D34" s="1">
        <v>4785</v>
      </c>
      <c r="E34" s="1">
        <v>6697</v>
      </c>
      <c r="F34" s="1">
        <v>25360</v>
      </c>
      <c r="G34" s="1">
        <v>26439</v>
      </c>
      <c r="H34" s="1">
        <v>4899</v>
      </c>
      <c r="I34" s="1">
        <v>6750</v>
      </c>
      <c r="J34" s="1">
        <v>27375</v>
      </c>
      <c r="K34" s="1">
        <v>26735</v>
      </c>
      <c r="L34" s="1">
        <v>5110</v>
      </c>
      <c r="M34" s="1">
        <v>6633</v>
      </c>
      <c r="N34" s="1">
        <v>25407</v>
      </c>
      <c r="O34" s="1">
        <v>24314</v>
      </c>
      <c r="P34" s="1">
        <v>5032</v>
      </c>
      <c r="Q34" s="1">
        <v>6084</v>
      </c>
      <c r="R34" s="1">
        <f>CONTROL!$C$3*B34+CONTROL!$C$4*C34+CONTROL!$C$5*D34+CONTROL!$C$6*E34</f>
        <v>83790.96666666666</v>
      </c>
      <c r="S34" s="1">
        <f>CONTROL!$C$3*F34+CONTROL!$C$4*G34+CONTROL!$C$5*H34+CONTROL!$C$6*I34</f>
        <v>84838</v>
      </c>
      <c r="T34" s="1">
        <f>CONTROL!$C$3*J34+CONTROL!$C$4*K34+CONTROL!$C$5*L34+CONTROL!$C$6*M34</f>
        <v>87351.5</v>
      </c>
      <c r="U34" s="1">
        <f>CONTROL!$C$3*N34+CONTROL!$C$4*O34+CONTROL!$C$5*P34+CONTROL!$C$6*Q34</f>
        <v>80679.8</v>
      </c>
      <c r="V34" s="1">
        <f t="shared" si="2"/>
        <v>2.10614160495207E-2</v>
      </c>
      <c r="W34" s="1">
        <f t="shared" si="3"/>
        <v>-2.3375284912026999E-2</v>
      </c>
      <c r="X34" s="1">
        <f>T34+CONTROL!$F$4*T34*V34</f>
        <v>89191.246284049703</v>
      </c>
      <c r="Y34" s="1">
        <f>U34+CONTROL!$F$4*U34*W34</f>
        <v>78793.886688354643</v>
      </c>
      <c r="Z34" s="1">
        <f>IF(CONTROL!$H$4=0,pop_data!I29,pop_data!H29)</f>
        <v>3.5770749268253063E-2</v>
      </c>
      <c r="AA34" s="1">
        <f>X34+CONTROL!$F$4*X34*$Z34</f>
        <v>92381.683991799451</v>
      </c>
      <c r="AB34" s="1">
        <f>Y34+CONTROL!$F$4*Y34*$Z34</f>
        <v>81612.40305295492</v>
      </c>
      <c r="AC34" s="19">
        <f>'RY2019'!AJ33</f>
        <v>17.517585848074923</v>
      </c>
      <c r="AD34" s="19">
        <f>'RY2020'!AJ33</f>
        <v>16.398543184183143</v>
      </c>
      <c r="AE34" s="1">
        <f t="shared" si="4"/>
        <v>5273.6538466544262</v>
      </c>
      <c r="AF34" s="1">
        <f t="shared" si="5"/>
        <v>4976.8081308388646</v>
      </c>
      <c r="AG34" s="1">
        <f>'RY2019'!AK33</f>
        <v>4805</v>
      </c>
      <c r="AH34" s="1">
        <f>'RY2020'!AK33</f>
        <v>4805</v>
      </c>
      <c r="AI34" s="1">
        <f t="shared" si="0"/>
        <v>1.0975346194910356</v>
      </c>
      <c r="AJ34" s="1">
        <f t="shared" si="1"/>
        <v>1.0357561146386816</v>
      </c>
      <c r="AL34" s="1">
        <f>T34+CONTROL!$F$4*T34*$Z34</f>
        <v>90476.128604705809</v>
      </c>
      <c r="AM34" s="1">
        <f>U34+CONTROL!$F$4*U34*$Z34</f>
        <v>83565.776896812808</v>
      </c>
      <c r="AN34" s="1">
        <f t="shared" si="6"/>
        <v>5164.8742805875045</v>
      </c>
      <c r="AO34" s="1">
        <f t="shared" si="7"/>
        <v>5095.9268733953359</v>
      </c>
      <c r="AP34" s="1">
        <f t="shared" si="8"/>
        <v>1.074895792005724</v>
      </c>
      <c r="AQ34" s="1">
        <f t="shared" si="9"/>
        <v>1.0605466958158867</v>
      </c>
    </row>
    <row r="35" spans="1:43" x14ac:dyDescent="0.25">
      <c r="A35" s="1" t="s">
        <v>38</v>
      </c>
      <c r="B35" s="1">
        <v>991</v>
      </c>
      <c r="C35" s="1">
        <v>522</v>
      </c>
      <c r="D35" s="1">
        <v>231</v>
      </c>
      <c r="E35" s="1">
        <v>254</v>
      </c>
      <c r="F35" s="1">
        <v>1077</v>
      </c>
      <c r="G35" s="1">
        <v>503</v>
      </c>
      <c r="H35" s="1">
        <v>249</v>
      </c>
      <c r="I35" s="1">
        <v>245</v>
      </c>
      <c r="J35" s="1">
        <v>1050</v>
      </c>
      <c r="K35" s="1">
        <v>555</v>
      </c>
      <c r="L35" s="1">
        <v>244</v>
      </c>
      <c r="M35" s="1">
        <v>329</v>
      </c>
      <c r="N35" s="1">
        <v>960</v>
      </c>
      <c r="O35" s="1">
        <v>460</v>
      </c>
      <c r="P35" s="1">
        <v>156</v>
      </c>
      <c r="Q35" s="1">
        <v>104</v>
      </c>
      <c r="R35" s="1">
        <f>CONTROL!$C$3*B35+CONTROL!$C$4*C35+CONTROL!$C$5*D35+CONTROL!$C$6*E35</f>
        <v>2641.7333333333336</v>
      </c>
      <c r="S35" s="1">
        <f>CONTROL!$C$3*F35+CONTROL!$C$4*G35+CONTROL!$C$5*H35+CONTROL!$C$6*I35</f>
        <v>2710.4333333333334</v>
      </c>
      <c r="T35" s="1">
        <f>CONTROL!$C$3*J35+CONTROL!$C$4*K35+CONTROL!$C$5*L35+CONTROL!$C$6*M35</f>
        <v>2930.2333333333336</v>
      </c>
      <c r="U35" s="1">
        <f>CONTROL!$C$3*N35+CONTROL!$C$4*O35+CONTROL!$C$5*P35+CONTROL!$C$6*Q35</f>
        <v>2078.9333333333334</v>
      </c>
      <c r="V35" s="1">
        <f t="shared" si="2"/>
        <v>5.3549848428495306E-2</v>
      </c>
      <c r="W35" s="1">
        <f t="shared" si="3"/>
        <v>-0.10471444750614574</v>
      </c>
      <c r="X35" s="1">
        <f>T35+CONTROL!$F$4*T35*V35</f>
        <v>3087.1468841934584</v>
      </c>
      <c r="Y35" s="1">
        <f>U35+CONTROL!$F$4*U35*W35</f>
        <v>1861.2389779312234</v>
      </c>
      <c r="Z35" s="1">
        <f>IF(CONTROL!$H$4=0,pop_data!I30,pop_data!H30)</f>
        <v>0</v>
      </c>
      <c r="AA35" s="1">
        <f>X35+CONTROL!$F$4*X35*$Z35</f>
        <v>3087.1468841934584</v>
      </c>
      <c r="AB35" s="1">
        <f>Y35+CONTROL!$F$4*Y35*$Z35</f>
        <v>1861.2389779312234</v>
      </c>
      <c r="AC35" s="19">
        <f>'RY2019'!AJ34</f>
        <v>1</v>
      </c>
      <c r="AD35" s="19">
        <f>'RY2020'!AJ34</f>
        <v>1</v>
      </c>
      <c r="AE35" s="1">
        <f t="shared" si="4"/>
        <v>3087.1468841934584</v>
      </c>
      <c r="AF35" s="1">
        <f t="shared" si="5"/>
        <v>1861.2389779312234</v>
      </c>
      <c r="AG35" s="1">
        <f>'RY2019'!AK34</f>
        <v>3775</v>
      </c>
      <c r="AH35" s="1">
        <f>'RY2020'!AK34</f>
        <v>3775</v>
      </c>
      <c r="AI35" s="1">
        <f t="shared" ref="AI35:AI66" si="10">IF(AE35&gt;AG35,AE35/AG35,0)</f>
        <v>0</v>
      </c>
      <c r="AJ35" s="1">
        <f t="shared" ref="AJ35:AJ66" si="11">IF(AF35&gt;AH35,AF35/AH35,0)</f>
        <v>0</v>
      </c>
      <c r="AL35" s="1">
        <f>T35+CONTROL!$F$4*T35*$Z35</f>
        <v>2930.2333333333336</v>
      </c>
      <c r="AM35" s="1">
        <f>U35+CONTROL!$F$4*U35*$Z35</f>
        <v>2078.9333333333334</v>
      </c>
      <c r="AN35" s="1">
        <f t="shared" si="6"/>
        <v>2930.2333333333336</v>
      </c>
      <c r="AO35" s="1">
        <f t="shared" si="7"/>
        <v>2078.9333333333334</v>
      </c>
      <c r="AP35" s="1">
        <f t="shared" si="8"/>
        <v>0</v>
      </c>
      <c r="AQ35" s="1">
        <f t="shared" si="9"/>
        <v>0</v>
      </c>
    </row>
    <row r="36" spans="1:43" x14ac:dyDescent="0.25">
      <c r="A36" s="1" t="s">
        <v>39</v>
      </c>
      <c r="B36" s="1">
        <v>37347</v>
      </c>
      <c r="C36" s="1">
        <v>20336</v>
      </c>
      <c r="D36" s="1">
        <v>6867</v>
      </c>
      <c r="E36" s="1">
        <v>5874</v>
      </c>
      <c r="F36" s="1">
        <v>35809</v>
      </c>
      <c r="G36" s="1">
        <v>21564</v>
      </c>
      <c r="H36" s="1">
        <v>6679</v>
      </c>
      <c r="I36" s="1">
        <v>6188</v>
      </c>
      <c r="J36" s="1">
        <v>38640</v>
      </c>
      <c r="K36" s="1">
        <v>22510</v>
      </c>
      <c r="L36" s="1">
        <v>7725</v>
      </c>
      <c r="M36" s="1">
        <v>6455</v>
      </c>
      <c r="N36" s="1">
        <v>35455</v>
      </c>
      <c r="O36" s="1">
        <v>22160</v>
      </c>
      <c r="P36" s="1">
        <v>7279</v>
      </c>
      <c r="Q36" s="1">
        <v>6122</v>
      </c>
      <c r="R36" s="1">
        <f>CONTROL!$C$3*B36+CONTROL!$C$4*C36+CONTROL!$C$5*D36+CONTROL!$C$6*E36</f>
        <v>89531.599999999991</v>
      </c>
      <c r="S36" s="1">
        <f>CONTROL!$C$3*F36+CONTROL!$C$4*G36+CONTROL!$C$5*H36+CONTROL!$C$6*I36</f>
        <v>90092.333333333328</v>
      </c>
      <c r="T36" s="1">
        <f>CONTROL!$C$3*J36+CONTROL!$C$4*K36+CONTROL!$C$5*L36+CONTROL!$C$6*M36</f>
        <v>96499.833333333328</v>
      </c>
      <c r="U36" s="1">
        <f>CONTROL!$C$3*N36+CONTROL!$C$4*O36+CONTROL!$C$5*P36+CONTROL!$C$6*Q36</f>
        <v>91389.733333333323</v>
      </c>
      <c r="V36" s="1">
        <f t="shared" si="2"/>
        <v>3.8692222351102409E-2</v>
      </c>
      <c r="W36" s="1">
        <f t="shared" si="3"/>
        <v>9.0834917357758109E-3</v>
      </c>
      <c r="X36" s="1">
        <f>T36+CONTROL!$F$4*T36*V36</f>
        <v>100233.62634151099</v>
      </c>
      <c r="Y36" s="1">
        <f>U36+CONTROL!$F$4*U36*W36</f>
        <v>92219.871220801404</v>
      </c>
      <c r="Z36" s="1">
        <f>IF(CONTROL!$H$4=0,pop_data!I31,pop_data!H31)</f>
        <v>1.9135666362175955E-2</v>
      </c>
      <c r="AA36" s="1">
        <f>X36+CONTROL!$F$4*X36*$Z36</f>
        <v>102151.66357345314</v>
      </c>
      <c r="AB36" s="1">
        <f>Y36+CONTROL!$F$4*Y36*$Z36</f>
        <v>93984.559908445488</v>
      </c>
      <c r="AC36" s="19">
        <f>'RY2019'!AJ35</f>
        <v>19.900104058272632</v>
      </c>
      <c r="AD36" s="19">
        <f>'RY2020'!AJ35</f>
        <v>20.482206035379811</v>
      </c>
      <c r="AE36" s="1">
        <f t="shared" si="4"/>
        <v>5133.2225838782933</v>
      </c>
      <c r="AF36" s="1">
        <f t="shared" si="5"/>
        <v>4588.5955714976135</v>
      </c>
      <c r="AG36" s="1">
        <f>'RY2019'!AK35</f>
        <v>4805</v>
      </c>
      <c r="AH36" s="1">
        <f>'RY2020'!AK35</f>
        <v>4805</v>
      </c>
      <c r="AI36" s="1">
        <f t="shared" si="10"/>
        <v>1.0683085502348164</v>
      </c>
      <c r="AJ36" s="1">
        <f t="shared" si="11"/>
        <v>0</v>
      </c>
      <c r="AL36" s="1">
        <f>T36+CONTROL!$F$4*T36*$Z36</f>
        <v>98346.421948005576</v>
      </c>
      <c r="AM36" s="1">
        <f>U36+CONTROL!$F$4*U36*$Z36</f>
        <v>93138.53677932822</v>
      </c>
      <c r="AN36" s="1">
        <f t="shared" si="6"/>
        <v>4942.0054116311112</v>
      </c>
      <c r="AO36" s="1">
        <f t="shared" si="7"/>
        <v>4547.2902976586583</v>
      </c>
      <c r="AP36" s="1">
        <f t="shared" si="8"/>
        <v>1.028513092951324</v>
      </c>
      <c r="AQ36" s="1">
        <f t="shared" si="9"/>
        <v>0</v>
      </c>
    </row>
    <row r="37" spans="1:43" x14ac:dyDescent="0.25">
      <c r="A37" s="1" t="s">
        <v>40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24</v>
      </c>
      <c r="O37" s="1">
        <v>10</v>
      </c>
      <c r="P37" s="1">
        <v>0</v>
      </c>
      <c r="Q37" s="1">
        <v>1</v>
      </c>
      <c r="R37" s="1">
        <f>CONTROL!$C$3*B37+CONTROL!$C$4*C37+CONTROL!$C$5*D37+CONTROL!$C$6*E37</f>
        <v>0</v>
      </c>
      <c r="S37" s="1">
        <f>CONTROL!$C$3*F37+CONTROL!$C$4*G37+CONTROL!$C$5*H37+CONTROL!$C$6*I37</f>
        <v>0</v>
      </c>
      <c r="T37" s="1">
        <f>CONTROL!$C$3*J37+CONTROL!$C$4*K37+CONTROL!$C$5*L37+CONTROL!$C$6*M37</f>
        <v>0</v>
      </c>
      <c r="U37" s="1">
        <f>CONTROL!$C$3*N37+CONTROL!$C$4*O37+CONTROL!$C$5*P37+CONTROL!$C$6*Q37</f>
        <v>40.166666666666664</v>
      </c>
      <c r="V37" s="1">
        <f t="shared" si="2"/>
        <v>0</v>
      </c>
      <c r="W37" s="1">
        <f t="shared" si="3"/>
        <v>0</v>
      </c>
      <c r="X37" s="1">
        <f>T37+CONTROL!$F$4*T37*V37</f>
        <v>0</v>
      </c>
      <c r="Y37" s="1">
        <f>U37+CONTROL!$F$4*U37*W37</f>
        <v>40.166666666666664</v>
      </c>
      <c r="Z37" s="1">
        <f>IF(CONTROL!$H$4=0,pop_data!I32,pop_data!H32)</f>
        <v>4.4862070902859714E-2</v>
      </c>
      <c r="AA37" s="1">
        <f>X37+CONTROL!$F$4*X37*$Z37</f>
        <v>0</v>
      </c>
      <c r="AB37" s="1">
        <f>Y37+CONTROL!$F$4*Y37*$Z37</f>
        <v>41.968626514598199</v>
      </c>
      <c r="AC37" s="19">
        <f>'RY2019'!AJ36</f>
        <v>0</v>
      </c>
      <c r="AD37" s="19">
        <f>'RY2020'!AJ36</f>
        <v>1</v>
      </c>
      <c r="AE37" s="1">
        <f t="shared" si="4"/>
        <v>0</v>
      </c>
      <c r="AF37" s="1">
        <f t="shared" si="5"/>
        <v>41.968626514598199</v>
      </c>
      <c r="AG37" s="1">
        <f>'RY2019'!AK36</f>
        <v>1716</v>
      </c>
      <c r="AH37" s="1">
        <f>'RY2020'!AK36</f>
        <v>3775</v>
      </c>
      <c r="AI37" s="1">
        <f t="shared" si="10"/>
        <v>0</v>
      </c>
      <c r="AJ37" s="1">
        <f t="shared" si="11"/>
        <v>0</v>
      </c>
      <c r="AL37" s="1">
        <f>T37+CONTROL!$F$4*T37*$Z37</f>
        <v>0</v>
      </c>
      <c r="AM37" s="1">
        <f>U37+CONTROL!$F$4*U37*$Z37</f>
        <v>41.968626514598199</v>
      </c>
      <c r="AN37" s="1">
        <f t="shared" si="6"/>
        <v>0</v>
      </c>
      <c r="AO37" s="1">
        <f t="shared" si="7"/>
        <v>41.968626514598199</v>
      </c>
      <c r="AP37" s="1">
        <f t="shared" si="8"/>
        <v>0</v>
      </c>
      <c r="AQ37" s="1">
        <f t="shared" si="9"/>
        <v>0</v>
      </c>
    </row>
    <row r="38" spans="1:43" x14ac:dyDescent="0.25">
      <c r="A38" s="1" t="s">
        <v>41</v>
      </c>
      <c r="B38" s="1">
        <v>9817</v>
      </c>
      <c r="C38" s="1">
        <v>5949</v>
      </c>
      <c r="D38" s="1">
        <v>1706</v>
      </c>
      <c r="E38" s="1">
        <v>1228</v>
      </c>
      <c r="F38" s="1">
        <v>10273</v>
      </c>
      <c r="G38" s="1">
        <v>5833</v>
      </c>
      <c r="H38" s="1">
        <v>1919</v>
      </c>
      <c r="I38" s="1">
        <v>1274</v>
      </c>
      <c r="J38" s="1">
        <v>9666</v>
      </c>
      <c r="K38" s="1">
        <v>5759</v>
      </c>
      <c r="L38" s="1">
        <v>1950</v>
      </c>
      <c r="M38" s="1">
        <v>1328</v>
      </c>
      <c r="N38" s="1">
        <v>7628</v>
      </c>
      <c r="O38" s="1">
        <v>4738</v>
      </c>
      <c r="P38" s="1">
        <v>3778</v>
      </c>
      <c r="Q38" s="1">
        <v>1778</v>
      </c>
      <c r="R38" s="1">
        <f>CONTROL!$C$3*B38+CONTROL!$C$4*C38+CONTROL!$C$5*D38+CONTROL!$C$6*E38</f>
        <v>23535.866666666665</v>
      </c>
      <c r="S38" s="1">
        <f>CONTROL!$C$3*F38+CONTROL!$C$4*G38+CONTROL!$C$5*H38+CONTROL!$C$6*I38</f>
        <v>24269.933333333334</v>
      </c>
      <c r="T38" s="1">
        <f>CONTROL!$C$3*J38+CONTROL!$C$4*K38+CONTROL!$C$5*L38+CONTROL!$C$6*M38</f>
        <v>23725.933333333331</v>
      </c>
      <c r="U38" s="1">
        <f>CONTROL!$C$3*N38+CONTROL!$C$4*O38+CONTROL!$C$5*P38+CONTROL!$C$6*Q38</f>
        <v>24158.333333333332</v>
      </c>
      <c r="V38" s="1">
        <f t="shared" si="2"/>
        <v>4.3873560013524184E-3</v>
      </c>
      <c r="W38" s="1">
        <f t="shared" si="3"/>
        <v>-2.0948907510630992E-3</v>
      </c>
      <c r="X38" s="1">
        <f>T38+CONTROL!$F$4*T38*V38</f>
        <v>23830.027449331017</v>
      </c>
      <c r="Y38" s="1">
        <f>U38+CONTROL!$F$4*U38*W38</f>
        <v>24107.724264272234</v>
      </c>
      <c r="Z38" s="1">
        <f>IF(CONTROL!$H$4=0,pop_data!I33,pop_data!H33)</f>
        <v>1.4966453731130223E-2</v>
      </c>
      <c r="AA38" s="1">
        <f>X38+CONTROL!$F$4*X38*$Z38</f>
        <v>24186.678452562992</v>
      </c>
      <c r="AB38" s="1">
        <f>Y38+CONTROL!$F$4*Y38*$Z38</f>
        <v>24468.531404036308</v>
      </c>
      <c r="AC38" s="19">
        <f>'RY2019'!AJ37</f>
        <v>5.8852532496638279</v>
      </c>
      <c r="AD38" s="19">
        <f>'RY2020'!AJ37</f>
        <v>6.2436127297176158</v>
      </c>
      <c r="AE38" s="1">
        <f t="shared" si="4"/>
        <v>4109.7090348566671</v>
      </c>
      <c r="AF38" s="1">
        <f t="shared" si="5"/>
        <v>3918.9700680142864</v>
      </c>
      <c r="AG38" s="1">
        <f>'RY2019'!AK37</f>
        <v>4462</v>
      </c>
      <c r="AH38" s="1">
        <f>'RY2020'!AK37</f>
        <v>4462</v>
      </c>
      <c r="AI38" s="1">
        <f t="shared" si="10"/>
        <v>0</v>
      </c>
      <c r="AJ38" s="1">
        <f t="shared" si="11"/>
        <v>0</v>
      </c>
      <c r="AL38" s="1">
        <f>T38+CONTROL!$F$4*T38*$Z38</f>
        <v>24081.026416794542</v>
      </c>
      <c r="AM38" s="1">
        <f>U38+CONTROL!$F$4*U38*$Z38</f>
        <v>24519.897911387885</v>
      </c>
      <c r="AN38" s="1">
        <f t="shared" si="6"/>
        <v>4091.7570400509235</v>
      </c>
      <c r="AO38" s="1">
        <f t="shared" si="7"/>
        <v>3927.1971169321487</v>
      </c>
      <c r="AP38" s="1">
        <f t="shared" si="8"/>
        <v>0</v>
      </c>
      <c r="AQ38" s="1">
        <f t="shared" si="9"/>
        <v>0</v>
      </c>
    </row>
    <row r="39" spans="1:43" x14ac:dyDescent="0.25">
      <c r="A39" s="1" t="s">
        <v>42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f>CONTROL!$C$3*B39+CONTROL!$C$4*C39+CONTROL!$C$5*D39+CONTROL!$C$6*E39</f>
        <v>0</v>
      </c>
      <c r="S39" s="1">
        <f>CONTROL!$C$3*F39+CONTROL!$C$4*G39+CONTROL!$C$5*H39+CONTROL!$C$6*I39</f>
        <v>0</v>
      </c>
      <c r="T39" s="1">
        <f>CONTROL!$C$3*J39+CONTROL!$C$4*K39+CONTROL!$C$5*L39+CONTROL!$C$6*M39</f>
        <v>0</v>
      </c>
      <c r="U39" s="1">
        <f>CONTROL!$C$3*N39+CONTROL!$C$4*O39+CONTROL!$C$5*P39+CONTROL!$C$6*Q39</f>
        <v>0</v>
      </c>
      <c r="V39" s="1">
        <f t="shared" si="2"/>
        <v>0</v>
      </c>
      <c r="W39" s="1">
        <f t="shared" si="3"/>
        <v>0</v>
      </c>
      <c r="X39" s="1">
        <f>T39+CONTROL!$F$4*T39*V39</f>
        <v>0</v>
      </c>
      <c r="Y39" s="1">
        <f>U39+CONTROL!$F$4*U39*W39</f>
        <v>0</v>
      </c>
      <c r="Z39" s="1">
        <f>IF(CONTROL!$H$4=0,pop_data!I40,pop_data!H40)</f>
        <v>0</v>
      </c>
      <c r="AA39" s="1">
        <f>X39+CONTROL!$F$4*X39*$Z39</f>
        <v>0</v>
      </c>
      <c r="AB39" s="1">
        <f>Y39+CONTROL!$F$4*Y39*$Z39</f>
        <v>0</v>
      </c>
      <c r="AC39" s="19">
        <f>'RY2019'!AJ38</f>
        <v>0</v>
      </c>
      <c r="AD39" s="19">
        <f>'RY2020'!AJ38</f>
        <v>0</v>
      </c>
      <c r="AE39" s="1">
        <f t="shared" si="4"/>
        <v>0</v>
      </c>
      <c r="AF39" s="1">
        <f t="shared" si="5"/>
        <v>0</v>
      </c>
      <c r="AG39" s="1">
        <f>'RY2019'!AK38</f>
        <v>1716</v>
      </c>
      <c r="AH39" s="1">
        <f>'RY2020'!AK38</f>
        <v>1716</v>
      </c>
      <c r="AI39" s="1">
        <f t="shared" si="10"/>
        <v>0</v>
      </c>
      <c r="AJ39" s="1">
        <f t="shared" si="11"/>
        <v>0</v>
      </c>
      <c r="AL39" s="1">
        <f>T39+CONTROL!$F$4*T39*$Z39</f>
        <v>0</v>
      </c>
      <c r="AM39" s="1">
        <f>U39+CONTROL!$F$4*U39*$Z39</f>
        <v>0</v>
      </c>
      <c r="AN39" s="1">
        <f t="shared" si="6"/>
        <v>0</v>
      </c>
      <c r="AO39" s="1">
        <f t="shared" si="7"/>
        <v>0</v>
      </c>
      <c r="AP39" s="1">
        <f t="shared" si="8"/>
        <v>0</v>
      </c>
      <c r="AQ39" s="1">
        <f t="shared" si="9"/>
        <v>0</v>
      </c>
    </row>
    <row r="40" spans="1:43" x14ac:dyDescent="0.25">
      <c r="A40" s="1" t="s">
        <v>43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f>CONTROL!$C$3*B40+CONTROL!$C$4*C40+CONTROL!$C$5*D40+CONTROL!$C$6*E40</f>
        <v>0</v>
      </c>
      <c r="S40" s="1">
        <f>CONTROL!$C$3*F40+CONTROL!$C$4*G40+CONTROL!$C$5*H40+CONTROL!$C$6*I40</f>
        <v>0</v>
      </c>
      <c r="T40" s="1">
        <f>CONTROL!$C$3*J40+CONTROL!$C$4*K40+CONTROL!$C$5*L40+CONTROL!$C$6*M40</f>
        <v>0</v>
      </c>
      <c r="U40" s="1">
        <f>CONTROL!$C$3*N40+CONTROL!$C$4*O40+CONTROL!$C$5*P40+CONTROL!$C$6*Q40</f>
        <v>0</v>
      </c>
      <c r="V40" s="1">
        <f t="shared" si="2"/>
        <v>0</v>
      </c>
      <c r="W40" s="1">
        <f t="shared" si="3"/>
        <v>0</v>
      </c>
      <c r="X40" s="1">
        <f>T40+CONTROL!$F$4*T40*V40</f>
        <v>0</v>
      </c>
      <c r="Y40" s="1">
        <f>U40+CONTROL!$F$4*U40*W40</f>
        <v>0</v>
      </c>
      <c r="Z40" s="1">
        <f>IF(CONTROL!$H$4=0,pop_data!I12,pop_data!H12)</f>
        <v>1.8638359849773738E-2</v>
      </c>
      <c r="AA40" s="1">
        <f>X40+CONTROL!$F$4*X40*$Z40</f>
        <v>0</v>
      </c>
      <c r="AB40" s="1">
        <f>Y40+CONTROL!$F$4*Y40*$Z40</f>
        <v>0</v>
      </c>
      <c r="AC40" s="19">
        <f>'RY2019'!AJ39</f>
        <v>0</v>
      </c>
      <c r="AD40" s="19">
        <f>'RY2020'!AJ39</f>
        <v>0</v>
      </c>
      <c r="AE40" s="1">
        <f t="shared" si="4"/>
        <v>0</v>
      </c>
      <c r="AF40" s="1">
        <f t="shared" si="5"/>
        <v>0</v>
      </c>
      <c r="AG40" s="1">
        <f>'RY2019'!AK39</f>
        <v>1716</v>
      </c>
      <c r="AH40" s="1">
        <f>'RY2020'!AK39</f>
        <v>1716</v>
      </c>
      <c r="AI40" s="1">
        <f t="shared" si="10"/>
        <v>0</v>
      </c>
      <c r="AJ40" s="1">
        <f t="shared" si="11"/>
        <v>0</v>
      </c>
      <c r="AL40" s="1">
        <f>T40+CONTROL!$F$4*T40*$Z40</f>
        <v>0</v>
      </c>
      <c r="AM40" s="1">
        <f>U40+CONTROL!$F$4*U40*$Z40</f>
        <v>0</v>
      </c>
      <c r="AN40" s="1">
        <f t="shared" si="6"/>
        <v>0</v>
      </c>
      <c r="AO40" s="1">
        <f t="shared" si="7"/>
        <v>0</v>
      </c>
      <c r="AP40" s="1">
        <f t="shared" si="8"/>
        <v>0</v>
      </c>
      <c r="AQ40" s="1">
        <f t="shared" si="9"/>
        <v>0</v>
      </c>
    </row>
    <row r="41" spans="1:43" x14ac:dyDescent="0.25">
      <c r="A41" s="1" t="s">
        <v>44</v>
      </c>
      <c r="B41" s="1">
        <v>988</v>
      </c>
      <c r="C41" s="1">
        <v>225</v>
      </c>
      <c r="D41" s="1">
        <v>125</v>
      </c>
      <c r="E41" s="1">
        <v>21</v>
      </c>
      <c r="F41" s="1">
        <v>834</v>
      </c>
      <c r="G41" s="1">
        <v>191</v>
      </c>
      <c r="H41" s="1">
        <v>214</v>
      </c>
      <c r="I41" s="1">
        <v>77</v>
      </c>
      <c r="J41" s="1">
        <v>1189</v>
      </c>
      <c r="K41" s="1">
        <v>198</v>
      </c>
      <c r="L41" s="1">
        <v>131</v>
      </c>
      <c r="M41" s="1">
        <v>35</v>
      </c>
      <c r="N41" s="1">
        <v>1444</v>
      </c>
      <c r="O41" s="1">
        <v>190</v>
      </c>
      <c r="P41" s="1">
        <v>122</v>
      </c>
      <c r="Q41" s="1">
        <v>38</v>
      </c>
      <c r="R41" s="1">
        <f>CONTROL!$C$3*B41+CONTROL!$C$4*C41+CONTROL!$C$5*D41+CONTROL!$C$6*E41</f>
        <v>1548.5</v>
      </c>
      <c r="S41" s="1">
        <f>CONTROL!$C$3*F41+CONTROL!$C$4*G41+CONTROL!$C$5*H41+CONTROL!$C$6*I41</f>
        <v>1610.6333333333334</v>
      </c>
      <c r="T41" s="1">
        <f>CONTROL!$C$3*J41+CONTROL!$C$4*K41+CONTROL!$C$5*L41+CONTROL!$C$6*M41</f>
        <v>1751.6333333333334</v>
      </c>
      <c r="U41" s="1">
        <f>CONTROL!$C$3*N41+CONTROL!$C$4*O41+CONTROL!$C$5*P41+CONTROL!$C$6*Q41</f>
        <v>1987.5333333333333</v>
      </c>
      <c r="V41" s="1">
        <f t="shared" si="2"/>
        <v>6.3834027237128721E-2</v>
      </c>
      <c r="W41" s="1">
        <f t="shared" si="3"/>
        <v>0.11110875322494382</v>
      </c>
      <c r="X41" s="1">
        <f>T41+CONTROL!$F$4*T41*V41</f>
        <v>1863.4471432427961</v>
      </c>
      <c r="Y41" s="1">
        <f>U41+CONTROL!$F$4*U41*W41</f>
        <v>2208.3656839930168</v>
      </c>
      <c r="Z41" s="1">
        <f>IF(CONTROL!$H$4=0,pop_data!I34,pop_data!H34)</f>
        <v>2.8672032193158954E-2</v>
      </c>
      <c r="AA41" s="1">
        <f>X41+CONTROL!$F$4*X41*$Z41</f>
        <v>1916.8759597241037</v>
      </c>
      <c r="AB41" s="1">
        <f>Y41+CONTROL!$F$4*Y41*$Z41</f>
        <v>2271.6840159787321</v>
      </c>
      <c r="AC41" s="19">
        <f>'RY2019'!AJ40</f>
        <v>1.110728476821192</v>
      </c>
      <c r="AD41" s="19">
        <f>'RY2020'!AJ40</f>
        <v>1.1822516556291391</v>
      </c>
      <c r="AE41" s="1">
        <f t="shared" si="4"/>
        <v>1725.7826730165732</v>
      </c>
      <c r="AF41" s="1">
        <f t="shared" si="5"/>
        <v>1921.4893928567585</v>
      </c>
      <c r="AG41" s="1">
        <f>'RY2019'!AK40</f>
        <v>3775</v>
      </c>
      <c r="AH41" s="1">
        <f>'RY2020'!AK40</f>
        <v>3775</v>
      </c>
      <c r="AI41" s="1">
        <f t="shared" si="10"/>
        <v>0</v>
      </c>
      <c r="AJ41" s="1">
        <f t="shared" si="11"/>
        <v>0</v>
      </c>
      <c r="AL41" s="1">
        <f>T41+CONTROL!$F$4*T41*$Z41</f>
        <v>1801.8562206572772</v>
      </c>
      <c r="AM41" s="1">
        <f>U41+CONTROL!$F$4*U41*$Z41</f>
        <v>2044.5199530516431</v>
      </c>
      <c r="AN41" s="1">
        <f t="shared" si="6"/>
        <v>1622.2292470739856</v>
      </c>
      <c r="AO41" s="1">
        <f t="shared" si="7"/>
        <v>1729.3441234080108</v>
      </c>
      <c r="AP41" s="1">
        <f t="shared" si="8"/>
        <v>0</v>
      </c>
      <c r="AQ41" s="1">
        <f t="shared" si="9"/>
        <v>0</v>
      </c>
    </row>
    <row r="42" spans="1:43" x14ac:dyDescent="0.25">
      <c r="A42" s="1" t="s">
        <v>45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f>CONTROL!$C$3*B42+CONTROL!$C$4*C42+CONTROL!$C$5*D42+CONTROL!$C$6*E42</f>
        <v>0</v>
      </c>
      <c r="S42" s="1">
        <f>CONTROL!$C$3*F42+CONTROL!$C$4*G42+CONTROL!$C$5*H42+CONTROL!$C$6*I42</f>
        <v>0</v>
      </c>
      <c r="T42" s="1">
        <f>CONTROL!$C$3*J42+CONTROL!$C$4*K42+CONTROL!$C$5*L42+CONTROL!$C$6*M42</f>
        <v>0</v>
      </c>
      <c r="U42" s="1">
        <f>CONTROL!$C$3*N42+CONTROL!$C$4*O42+CONTROL!$C$5*P42+CONTROL!$C$6*Q42</f>
        <v>0</v>
      </c>
      <c r="V42" s="1">
        <f t="shared" si="2"/>
        <v>0</v>
      </c>
      <c r="W42" s="1">
        <f t="shared" si="3"/>
        <v>0</v>
      </c>
      <c r="X42" s="1">
        <f>T42+CONTROL!$F$4*T42*V42</f>
        <v>0</v>
      </c>
      <c r="Y42" s="1">
        <f>U42+CONTROL!$F$4*U42*W42</f>
        <v>0</v>
      </c>
      <c r="Z42" s="1">
        <f>IF(CONTROL!$H$4=0,pop_data!I62,pop_data!H62)</f>
        <v>2.7711827028650257E-2</v>
      </c>
      <c r="AA42" s="1">
        <f>X42+CONTROL!$F$4*X42*$Z42</f>
        <v>0</v>
      </c>
      <c r="AB42" s="1">
        <f>Y42+CONTROL!$F$4*Y42*$Z42</f>
        <v>0</v>
      </c>
      <c r="AC42" s="19">
        <f>'RY2019'!AJ41</f>
        <v>0</v>
      </c>
      <c r="AD42" s="19">
        <f>'RY2020'!AJ41</f>
        <v>0</v>
      </c>
      <c r="AE42" s="1">
        <f t="shared" si="4"/>
        <v>0</v>
      </c>
      <c r="AF42" s="1">
        <f t="shared" si="5"/>
        <v>0</v>
      </c>
      <c r="AG42" s="1">
        <f>'RY2019'!AK41</f>
        <v>1716</v>
      </c>
      <c r="AH42" s="1">
        <f>'RY2020'!AK41</f>
        <v>1716</v>
      </c>
      <c r="AI42" s="1">
        <f t="shared" si="10"/>
        <v>0</v>
      </c>
      <c r="AJ42" s="1">
        <f t="shared" si="11"/>
        <v>0</v>
      </c>
      <c r="AL42" s="1">
        <f>T42+CONTROL!$F$4*T42*$Z42</f>
        <v>0</v>
      </c>
      <c r="AM42" s="1">
        <f>U42+CONTROL!$F$4*U42*$Z42</f>
        <v>0</v>
      </c>
      <c r="AN42" s="1">
        <f t="shared" si="6"/>
        <v>0</v>
      </c>
      <c r="AO42" s="1">
        <f t="shared" si="7"/>
        <v>0</v>
      </c>
      <c r="AP42" s="1">
        <f t="shared" si="8"/>
        <v>0</v>
      </c>
      <c r="AQ42" s="1">
        <f t="shared" si="9"/>
        <v>0</v>
      </c>
    </row>
    <row r="43" spans="1:43" x14ac:dyDescent="0.25">
      <c r="A43" s="1" t="s">
        <v>46</v>
      </c>
      <c r="B43" s="1">
        <v>30623</v>
      </c>
      <c r="C43" s="1">
        <v>12379</v>
      </c>
      <c r="D43" s="1">
        <v>5469</v>
      </c>
      <c r="E43" s="1">
        <v>2317</v>
      </c>
      <c r="F43" s="1">
        <v>32451</v>
      </c>
      <c r="G43" s="1">
        <v>15730</v>
      </c>
      <c r="H43" s="1">
        <v>6073</v>
      </c>
      <c r="I43" s="1">
        <v>2588</v>
      </c>
      <c r="J43" s="1">
        <v>34249</v>
      </c>
      <c r="K43" s="1">
        <v>13397</v>
      </c>
      <c r="L43" s="1">
        <v>5293</v>
      </c>
      <c r="M43" s="1">
        <v>2212</v>
      </c>
      <c r="N43" s="1">
        <v>32708</v>
      </c>
      <c r="O43" s="1">
        <v>12688</v>
      </c>
      <c r="P43" s="1">
        <v>3406</v>
      </c>
      <c r="Q43" s="1">
        <v>2331</v>
      </c>
      <c r="R43" s="1">
        <f>CONTROL!$C$3*B43+CONTROL!$C$4*C43+CONTROL!$C$5*D43+CONTROL!$C$6*E43</f>
        <v>61724.166666666664</v>
      </c>
      <c r="S43" s="1">
        <f>CONTROL!$C$3*F43+CONTROL!$C$4*G43+CONTROL!$C$5*H43+CONTROL!$C$6*I43</f>
        <v>69797.133333333331</v>
      </c>
      <c r="T43" s="1">
        <f>CONTROL!$C$3*J43+CONTROL!$C$4*K43+CONTROL!$C$5*L43+CONTROL!$C$6*M43</f>
        <v>66266.266666666677</v>
      </c>
      <c r="U43" s="1">
        <f>CONTROL!$C$3*N43+CONTROL!$C$4*O43+CONTROL!$C$5*P43+CONTROL!$C$6*Q43</f>
        <v>60971.299999999996</v>
      </c>
      <c r="V43" s="1">
        <f t="shared" si="2"/>
        <v>4.0101729618635569E-2</v>
      </c>
      <c r="W43" s="1">
        <f t="shared" si="3"/>
        <v>-6.5245982904574021E-2</v>
      </c>
      <c r="X43" s="1">
        <f>T43+CONTROL!$F$4*T43*V43</f>
        <v>68923.658575369744</v>
      </c>
      <c r="Y43" s="1">
        <f>U43+CONTROL!$F$4*U43*W43</f>
        <v>56993.167602530339</v>
      </c>
      <c r="Z43" s="1">
        <f>IF(CONTROL!$H$4=0,pop_data!I35,pop_data!H35)</f>
        <v>1.5047424832522645E-2</v>
      </c>
      <c r="AA43" s="1">
        <f>X43+CONTROL!$F$4*X43*$Z43</f>
        <v>69960.782146965081</v>
      </c>
      <c r="AB43" s="1">
        <f>Y43+CONTROL!$F$4*Y43*$Z43</f>
        <v>57850.768007996776</v>
      </c>
      <c r="AC43" s="19">
        <f>'RY2019'!AJ42</f>
        <v>14.486160249739854</v>
      </c>
      <c r="AD43" s="19">
        <f>'RY2020'!AJ42</f>
        <v>14.673257023933402</v>
      </c>
      <c r="AE43" s="1">
        <f t="shared" si="4"/>
        <v>4829.4911101940525</v>
      </c>
      <c r="AF43" s="1">
        <f t="shared" si="5"/>
        <v>3942.5989685614427</v>
      </c>
      <c r="AG43" s="1">
        <f>'RY2019'!AK42</f>
        <v>4805</v>
      </c>
      <c r="AH43" s="1">
        <f>'RY2020'!AK42</f>
        <v>4805</v>
      </c>
      <c r="AI43" s="1">
        <f t="shared" si="10"/>
        <v>1.0050970052432993</v>
      </c>
      <c r="AJ43" s="1">
        <f t="shared" si="11"/>
        <v>0</v>
      </c>
      <c r="AL43" s="1">
        <f>T43+CONTROL!$F$4*T43*$Z43</f>
        <v>67263.403333265247</v>
      </c>
      <c r="AM43" s="1">
        <f>U43+CONTROL!$F$4*U43*$Z43</f>
        <v>61888.761053691182</v>
      </c>
      <c r="AN43" s="1">
        <f t="shared" si="6"/>
        <v>4643.2872599537332</v>
      </c>
      <c r="AO43" s="1">
        <f t="shared" si="7"/>
        <v>4217.7930198281847</v>
      </c>
      <c r="AP43" s="1">
        <f t="shared" si="8"/>
        <v>0</v>
      </c>
      <c r="AQ43" s="1">
        <f t="shared" si="9"/>
        <v>0</v>
      </c>
    </row>
    <row r="44" spans="1:43" x14ac:dyDescent="0.25">
      <c r="A44" s="1" t="s">
        <v>47</v>
      </c>
      <c r="B44" s="1">
        <v>1630</v>
      </c>
      <c r="C44" s="1">
        <v>295</v>
      </c>
      <c r="D44" s="1">
        <v>322</v>
      </c>
      <c r="E44" s="1">
        <v>23</v>
      </c>
      <c r="F44" s="1">
        <v>1564</v>
      </c>
      <c r="G44" s="1">
        <v>293</v>
      </c>
      <c r="H44" s="1">
        <v>282</v>
      </c>
      <c r="I44" s="1">
        <v>28</v>
      </c>
      <c r="J44" s="1">
        <v>599</v>
      </c>
      <c r="K44" s="1">
        <v>1095</v>
      </c>
      <c r="L44" s="1">
        <v>292</v>
      </c>
      <c r="M44" s="1">
        <v>22</v>
      </c>
      <c r="N44" s="1">
        <v>1184</v>
      </c>
      <c r="O44" s="1">
        <v>232</v>
      </c>
      <c r="P44" s="1">
        <v>318</v>
      </c>
      <c r="Q44" s="1">
        <v>15</v>
      </c>
      <c r="R44" s="1">
        <f>CONTROL!$C$3*B44+CONTROL!$C$4*C44+CONTROL!$C$5*D44+CONTROL!$C$6*E44</f>
        <v>2608.0333333333333</v>
      </c>
      <c r="S44" s="1">
        <f>CONTROL!$C$3*F44+CONTROL!$C$4*G44+CONTROL!$C$5*H44+CONTROL!$C$6*I44</f>
        <v>2486.0666666666666</v>
      </c>
      <c r="T44" s="1">
        <f>CONTROL!$C$3*J44+CONTROL!$C$4*K44+CONTROL!$C$5*L44+CONTROL!$C$6*M44</f>
        <v>2646.8666666666663</v>
      </c>
      <c r="U44" s="1">
        <f>CONTROL!$C$3*N44+CONTROL!$C$4*O44+CONTROL!$C$5*P44+CONTROL!$C$6*Q44</f>
        <v>2050.1</v>
      </c>
      <c r="V44" s="1">
        <f t="shared" si="2"/>
        <v>8.9573618559184512E-3</v>
      </c>
      <c r="W44" s="1">
        <f t="shared" si="3"/>
        <v>-8.0390533057824315E-2</v>
      </c>
      <c r="X44" s="1">
        <f>T44+CONTROL!$F$4*T44*V44</f>
        <v>2670.5756091843682</v>
      </c>
      <c r="Y44" s="1">
        <f>U44+CONTROL!$F$4*U44*W44</f>
        <v>1885.2913681781542</v>
      </c>
      <c r="Z44" s="1">
        <f>IF(CONTROL!$H$4=0,pop_data!I36,pop_data!H36)</f>
        <v>0</v>
      </c>
      <c r="AA44" s="1">
        <f>X44+CONTROL!$F$4*X44*$Z44</f>
        <v>2670.5756091843682</v>
      </c>
      <c r="AB44" s="1">
        <f>Y44+CONTROL!$F$4*Y44*$Z44</f>
        <v>1885.2913681781542</v>
      </c>
      <c r="AC44" s="19">
        <f>'RY2019'!AJ43</f>
        <v>1.0921854304635761</v>
      </c>
      <c r="AD44" s="19">
        <f>'RY2020'!AJ43</f>
        <v>1</v>
      </c>
      <c r="AE44" s="1">
        <f t="shared" si="4"/>
        <v>2445.1668505144289</v>
      </c>
      <c r="AF44" s="1">
        <f t="shared" si="5"/>
        <v>1885.2913681781542</v>
      </c>
      <c r="AG44" s="1">
        <f>'RY2019'!AK43</f>
        <v>3775</v>
      </c>
      <c r="AH44" s="1">
        <f>'RY2020'!AK43</f>
        <v>3775</v>
      </c>
      <c r="AI44" s="1">
        <f t="shared" si="10"/>
        <v>0</v>
      </c>
      <c r="AJ44" s="1">
        <f t="shared" si="11"/>
        <v>0</v>
      </c>
      <c r="AL44" s="1">
        <f>T44+CONTROL!$F$4*T44*$Z44</f>
        <v>2646.8666666666663</v>
      </c>
      <c r="AM44" s="1">
        <f>U44+CONTROL!$F$4*U44*$Z44</f>
        <v>2050.1</v>
      </c>
      <c r="AN44" s="1">
        <f t="shared" si="6"/>
        <v>2423.4590508529386</v>
      </c>
      <c r="AO44" s="1">
        <f t="shared" si="7"/>
        <v>2050.1</v>
      </c>
      <c r="AP44" s="1">
        <f t="shared" si="8"/>
        <v>0</v>
      </c>
      <c r="AQ44" s="1">
        <f t="shared" si="9"/>
        <v>0</v>
      </c>
    </row>
    <row r="45" spans="1:43" x14ac:dyDescent="0.25">
      <c r="A45" s="1" t="s">
        <v>48</v>
      </c>
      <c r="B45" s="1">
        <v>2350</v>
      </c>
      <c r="C45" s="1">
        <v>779</v>
      </c>
      <c r="D45" s="1">
        <v>298</v>
      </c>
      <c r="E45" s="1">
        <v>193</v>
      </c>
      <c r="F45" s="1">
        <v>2202</v>
      </c>
      <c r="G45" s="1">
        <v>793</v>
      </c>
      <c r="H45" s="1">
        <v>262</v>
      </c>
      <c r="I45" s="1">
        <v>196</v>
      </c>
      <c r="J45" s="1">
        <v>2285</v>
      </c>
      <c r="K45" s="1">
        <v>770</v>
      </c>
      <c r="L45" s="1">
        <v>257</v>
      </c>
      <c r="M45" s="1">
        <v>224</v>
      </c>
      <c r="N45" s="1">
        <v>1977</v>
      </c>
      <c r="O45" s="1">
        <v>719</v>
      </c>
      <c r="P45" s="1">
        <v>282</v>
      </c>
      <c r="Q45" s="1">
        <v>180</v>
      </c>
      <c r="R45" s="1">
        <f>CONTROL!$C$3*B45+CONTROL!$C$4*C45+CONTROL!$C$5*D45+CONTROL!$C$6*E45</f>
        <v>4335.5666666666666</v>
      </c>
      <c r="S45" s="1">
        <f>CONTROL!$C$3*F45+CONTROL!$C$4*G45+CONTROL!$C$5*H45+CONTROL!$C$6*I45</f>
        <v>4156.0666666666666</v>
      </c>
      <c r="T45" s="1">
        <f>CONTROL!$C$3*J45+CONTROL!$C$4*K45+CONTROL!$C$5*L45+CONTROL!$C$6*M45</f>
        <v>4259.5333333333328</v>
      </c>
      <c r="U45" s="1">
        <f>CONTROL!$C$3*N45+CONTROL!$C$4*O45+CONTROL!$C$5*P45+CONTROL!$C$6*Q45</f>
        <v>3824.8</v>
      </c>
      <c r="V45" s="1">
        <f t="shared" si="2"/>
        <v>-8.2532026873431107E-3</v>
      </c>
      <c r="W45" s="1">
        <f t="shared" si="3"/>
        <v>-3.858296246891349E-2</v>
      </c>
      <c r="X45" s="1">
        <f>T45+CONTROL!$F$4*T45*V45</f>
        <v>4224.3785413798387</v>
      </c>
      <c r="Y45" s="1">
        <f>U45+CONTROL!$F$4*U45*W45</f>
        <v>3677.2278851489</v>
      </c>
      <c r="Z45" s="1">
        <f>IF(CONTROL!$H$4=0,pop_data!I37,pop_data!H37)</f>
        <v>3.7109103544127865E-2</v>
      </c>
      <c r="AA45" s="1">
        <f>X45+CONTROL!$F$4*X45*$Z45</f>
        <v>4381.1414420814954</v>
      </c>
      <c r="AB45" s="1">
        <f>Y45+CONTROL!$F$4*Y45*$Z45</f>
        <v>3813.6865154942448</v>
      </c>
      <c r="AC45" s="19">
        <f>'RY2019'!AJ44</f>
        <v>2.2302088392423505</v>
      </c>
      <c r="AD45" s="19">
        <f>'RY2020'!AJ44</f>
        <v>2.2076250607090819</v>
      </c>
      <c r="AE45" s="1">
        <f t="shared" si="4"/>
        <v>1964.4534471354093</v>
      </c>
      <c r="AF45" s="1">
        <f t="shared" si="5"/>
        <v>1727.5064427241559</v>
      </c>
      <c r="AG45" s="1">
        <f>'RY2019'!AK44</f>
        <v>4118</v>
      </c>
      <c r="AH45" s="1">
        <f>'RY2020'!AK44</f>
        <v>4118</v>
      </c>
      <c r="AI45" s="1">
        <f t="shared" si="10"/>
        <v>0</v>
      </c>
      <c r="AJ45" s="1">
        <f t="shared" si="11"/>
        <v>0</v>
      </c>
      <c r="AL45" s="1">
        <f>T45+CONTROL!$F$4*T45*$Z45</f>
        <v>4417.6007968496633</v>
      </c>
      <c r="AM45" s="1">
        <f>U45+CONTROL!$F$4*U45*$Z45</f>
        <v>3966.7348992355805</v>
      </c>
      <c r="AN45" s="1">
        <f t="shared" si="6"/>
        <v>1980.8014025943939</v>
      </c>
      <c r="AO45" s="1">
        <f t="shared" si="7"/>
        <v>1796.8336063196703</v>
      </c>
      <c r="AP45" s="1">
        <f t="shared" si="8"/>
        <v>0</v>
      </c>
      <c r="AQ45" s="1">
        <f t="shared" si="9"/>
        <v>0</v>
      </c>
    </row>
    <row r="46" spans="1:43" x14ac:dyDescent="0.25">
      <c r="A46" s="1" t="s">
        <v>49</v>
      </c>
      <c r="B46" s="1">
        <v>2569</v>
      </c>
      <c r="C46" s="1">
        <v>1061</v>
      </c>
      <c r="D46" s="1">
        <v>310</v>
      </c>
      <c r="E46" s="1">
        <v>119</v>
      </c>
      <c r="F46" s="1">
        <v>2706</v>
      </c>
      <c r="G46" s="1">
        <v>1143</v>
      </c>
      <c r="H46" s="1">
        <v>377</v>
      </c>
      <c r="I46" s="1">
        <v>156</v>
      </c>
      <c r="J46" s="1">
        <v>2872</v>
      </c>
      <c r="K46" s="1">
        <v>1148</v>
      </c>
      <c r="L46" s="1">
        <v>339</v>
      </c>
      <c r="M46" s="1">
        <v>135</v>
      </c>
      <c r="N46" s="1">
        <v>2556</v>
      </c>
      <c r="O46" s="1">
        <v>1055</v>
      </c>
      <c r="P46" s="1">
        <v>276</v>
      </c>
      <c r="Q46" s="1">
        <v>116</v>
      </c>
      <c r="R46" s="1">
        <f>CONTROL!$C$3*B46+CONTROL!$C$4*C46+CONTROL!$C$5*D46+CONTROL!$C$6*E46</f>
        <v>4808.2333333333327</v>
      </c>
      <c r="S46" s="1">
        <f>CONTROL!$C$3*F46+CONTROL!$C$4*G46+CONTROL!$C$5*H46+CONTROL!$C$6*I46</f>
        <v>5247.4</v>
      </c>
      <c r="T46" s="1">
        <f>CONTROL!$C$3*J46+CONTROL!$C$4*K46+CONTROL!$C$5*L46+CONTROL!$C$6*M46</f>
        <v>5314.0999999999995</v>
      </c>
      <c r="U46" s="1">
        <f>CONTROL!$C$3*N46+CONTROL!$C$4*O46+CONTROL!$C$5*P46+CONTROL!$C$6*Q46</f>
        <v>4725.9333333333334</v>
      </c>
      <c r="V46" s="1">
        <f t="shared" si="2"/>
        <v>5.2023722591405398E-2</v>
      </c>
      <c r="W46" s="1">
        <f t="shared" si="3"/>
        <v>-4.8984667128125617E-2</v>
      </c>
      <c r="X46" s="1">
        <f>T46+CONTROL!$F$4*T46*V46</f>
        <v>5590.5592642229867</v>
      </c>
      <c r="Y46" s="1">
        <f>U46+CONTROL!$F$4*U46*W46</f>
        <v>4494.4350621302865</v>
      </c>
      <c r="Z46" s="1">
        <f>IF(CONTROL!$H$4=0,pop_data!I38,pop_data!H38)</f>
        <v>1.8399206061656244E-2</v>
      </c>
      <c r="AA46" s="1">
        <f>X46+CONTROL!$F$4*X46*$Z46</f>
        <v>5693.421116125327</v>
      </c>
      <c r="AB46" s="1">
        <f>Y46+CONTROL!$F$4*Y46*$Z46</f>
        <v>4577.1290989691543</v>
      </c>
      <c r="AC46" s="19">
        <f>'RY2019'!AJ45</f>
        <v>2</v>
      </c>
      <c r="AD46" s="19">
        <f>'RY2020'!AJ45</f>
        <v>2</v>
      </c>
      <c r="AE46" s="1">
        <f t="shared" si="4"/>
        <v>2846.7105580626635</v>
      </c>
      <c r="AF46" s="1">
        <f t="shared" si="5"/>
        <v>2288.5645494845771</v>
      </c>
      <c r="AG46" s="1">
        <f>'RY2019'!AK45</f>
        <v>4118</v>
      </c>
      <c r="AH46" s="1">
        <f>'RY2020'!AK45</f>
        <v>4118</v>
      </c>
      <c r="AI46" s="1">
        <f t="shared" si="10"/>
        <v>0</v>
      </c>
      <c r="AJ46" s="1">
        <f t="shared" si="11"/>
        <v>0</v>
      </c>
      <c r="AL46" s="1">
        <f>T46+CONTROL!$F$4*T46*$Z46</f>
        <v>5411.8752209322465</v>
      </c>
      <c r="AM46" s="1">
        <f>U46+CONTROL!$F$4*U46*$Z46</f>
        <v>4812.8867545669837</v>
      </c>
      <c r="AN46" s="1">
        <f t="shared" si="6"/>
        <v>2705.9376104661233</v>
      </c>
      <c r="AO46" s="1">
        <f t="shared" si="7"/>
        <v>2406.4433772834918</v>
      </c>
      <c r="AP46" s="1">
        <f t="shared" si="8"/>
        <v>0</v>
      </c>
      <c r="AQ46" s="1">
        <f t="shared" si="9"/>
        <v>0</v>
      </c>
    </row>
    <row r="47" spans="1:43" x14ac:dyDescent="0.25">
      <c r="A47" s="1" t="s">
        <v>50</v>
      </c>
      <c r="B47" s="1">
        <v>4662</v>
      </c>
      <c r="C47" s="1">
        <v>2524</v>
      </c>
      <c r="D47" s="1">
        <v>352</v>
      </c>
      <c r="E47" s="1">
        <v>363</v>
      </c>
      <c r="F47" s="1">
        <v>4839</v>
      </c>
      <c r="G47" s="1">
        <v>2903</v>
      </c>
      <c r="H47" s="1">
        <v>514</v>
      </c>
      <c r="I47" s="1">
        <v>319</v>
      </c>
      <c r="J47" s="1">
        <v>4346</v>
      </c>
      <c r="K47" s="1">
        <v>2549</v>
      </c>
      <c r="L47" s="1">
        <v>475</v>
      </c>
      <c r="M47" s="1">
        <v>455</v>
      </c>
      <c r="N47" s="1">
        <v>4578</v>
      </c>
      <c r="O47" s="1">
        <v>2208</v>
      </c>
      <c r="P47" s="1">
        <v>544</v>
      </c>
      <c r="Q47" s="1">
        <v>468</v>
      </c>
      <c r="R47" s="1">
        <f>CONTROL!$C$3*B47+CONTROL!$C$4*C47+CONTROL!$C$5*D47+CONTROL!$C$6*E47</f>
        <v>9545.3000000000011</v>
      </c>
      <c r="S47" s="1">
        <f>CONTROL!$C$3*F47+CONTROL!$C$4*G47+CONTROL!$C$5*H47+CONTROL!$C$6*I47</f>
        <v>10416.766666666666</v>
      </c>
      <c r="T47" s="1">
        <f>CONTROL!$C$3*J47+CONTROL!$C$4*K47+CONTROL!$C$5*L47+CONTROL!$C$6*M47</f>
        <v>9660.4333333333343</v>
      </c>
      <c r="U47" s="1">
        <f>CONTROL!$C$3*N47+CONTROL!$C$4*O47+CONTROL!$C$5*P47+CONTROL!$C$6*Q47</f>
        <v>9553.6</v>
      </c>
      <c r="V47" s="1">
        <f t="shared" si="2"/>
        <v>9.345341562243259E-3</v>
      </c>
      <c r="W47" s="1">
        <f t="shared" si="3"/>
        <v>-4.1833079081361337E-2</v>
      </c>
      <c r="X47" s="1">
        <f>T47+CONTROL!$F$4*T47*V47</f>
        <v>9750.7133824726152</v>
      </c>
      <c r="Y47" s="1">
        <f>U47+CONTROL!$F$4*U47*W47</f>
        <v>9153.9434956883069</v>
      </c>
      <c r="Z47" s="1">
        <f>IF(CONTROL!$H$4=0,pop_data!I39,pop_data!H39)</f>
        <v>3.1907087371270973E-2</v>
      </c>
      <c r="AA47" s="1">
        <f>X47+CONTROL!$F$4*X47*$Z47</f>
        <v>10061.830246299391</v>
      </c>
      <c r="AB47" s="1">
        <f>Y47+CONTROL!$F$4*Y47*$Z47</f>
        <v>9446.0191705969119</v>
      </c>
      <c r="AC47" s="19">
        <f>'RY2019'!AJ46</f>
        <v>3</v>
      </c>
      <c r="AD47" s="19">
        <f>'RY2020'!AJ46</f>
        <v>3</v>
      </c>
      <c r="AE47" s="1">
        <f t="shared" si="4"/>
        <v>3353.9434154331302</v>
      </c>
      <c r="AF47" s="1">
        <f t="shared" si="5"/>
        <v>3148.6730568656371</v>
      </c>
      <c r="AG47" s="1">
        <f>'RY2019'!AK46</f>
        <v>4462</v>
      </c>
      <c r="AH47" s="1">
        <f>'RY2020'!AK46</f>
        <v>4462</v>
      </c>
      <c r="AI47" s="1">
        <f t="shared" si="10"/>
        <v>0</v>
      </c>
      <c r="AJ47" s="1">
        <f t="shared" si="11"/>
        <v>0</v>
      </c>
      <c r="AL47" s="1">
        <f>T47+CONTROL!$F$4*T47*$Z47</f>
        <v>9968.6696237443393</v>
      </c>
      <c r="AM47" s="1">
        <f>U47+CONTROL!$F$4*U47*$Z47</f>
        <v>9858.427549910175</v>
      </c>
      <c r="AN47" s="1">
        <f t="shared" si="6"/>
        <v>3322.8898745814463</v>
      </c>
      <c r="AO47" s="1">
        <f t="shared" si="7"/>
        <v>3286.1425166367248</v>
      </c>
      <c r="AP47" s="1">
        <f t="shared" si="8"/>
        <v>0</v>
      </c>
      <c r="AQ47" s="1">
        <f t="shared" si="9"/>
        <v>0</v>
      </c>
    </row>
    <row r="48" spans="1:43" x14ac:dyDescent="0.25">
      <c r="A48" s="1" t="s">
        <v>51</v>
      </c>
      <c r="B48" s="1">
        <v>1265</v>
      </c>
      <c r="C48" s="1">
        <v>527</v>
      </c>
      <c r="D48" s="1">
        <v>153</v>
      </c>
      <c r="E48" s="1">
        <v>159</v>
      </c>
      <c r="F48" s="1">
        <v>1035</v>
      </c>
      <c r="G48" s="1">
        <v>427</v>
      </c>
      <c r="H48" s="1">
        <v>196</v>
      </c>
      <c r="I48" s="1">
        <v>190</v>
      </c>
      <c r="J48" s="1">
        <v>1184</v>
      </c>
      <c r="K48" s="1">
        <v>418</v>
      </c>
      <c r="L48" s="1">
        <v>229</v>
      </c>
      <c r="M48" s="1">
        <v>183</v>
      </c>
      <c r="N48" s="1">
        <v>971</v>
      </c>
      <c r="O48" s="1">
        <v>319</v>
      </c>
      <c r="P48" s="1">
        <v>221</v>
      </c>
      <c r="Q48" s="1">
        <v>166</v>
      </c>
      <c r="R48" s="1">
        <f>CONTROL!$C$3*B48+CONTROL!$C$4*C48+CONTROL!$C$5*D48+CONTROL!$C$6*E48</f>
        <v>2592.1</v>
      </c>
      <c r="S48" s="1">
        <f>CONTROL!$C$3*F48+CONTROL!$C$4*G48+CONTROL!$C$5*H48+CONTROL!$C$6*I48</f>
        <v>2358.0666666666666</v>
      </c>
      <c r="T48" s="1">
        <f>CONTROL!$C$3*J48+CONTROL!$C$4*K48+CONTROL!$C$5*L48+CONTROL!$C$6*M48</f>
        <v>2532.1</v>
      </c>
      <c r="U48" s="1">
        <f>CONTROL!$C$3*N48+CONTROL!$C$4*O48+CONTROL!$C$5*P48+CONTROL!$C$6*Q48</f>
        <v>2130.8666666666663</v>
      </c>
      <c r="V48" s="1">
        <f t="shared" si="2"/>
        <v>-8.2418781476258085E-3</v>
      </c>
      <c r="W48" s="1">
        <f t="shared" si="3"/>
        <v>-4.2327662530857561E-2</v>
      </c>
      <c r="X48" s="1">
        <f>T48+CONTROL!$F$4*T48*V48</f>
        <v>2511.2307403423965</v>
      </c>
      <c r="Y48" s="1">
        <f>U48+CONTROL!$F$4*U48*W48</f>
        <v>2040.6720615017464</v>
      </c>
      <c r="Z48" s="1">
        <f>IF(CONTROL!$H$4=0,pop_data!I40,pop_data!H40)</f>
        <v>0</v>
      </c>
      <c r="AA48" s="1">
        <f>X48+CONTROL!$F$4*X48*$Z48</f>
        <v>2511.2307403423965</v>
      </c>
      <c r="AB48" s="1">
        <f>Y48+CONTROL!$F$4*Y48*$Z48</f>
        <v>2040.6720615017464</v>
      </c>
      <c r="AC48" s="19">
        <f>'RY2019'!AJ47</f>
        <v>1</v>
      </c>
      <c r="AD48" s="19">
        <f>'RY2020'!AJ47</f>
        <v>1</v>
      </c>
      <c r="AE48" s="1">
        <f t="shared" si="4"/>
        <v>2511.2307403423965</v>
      </c>
      <c r="AF48" s="1">
        <f t="shared" si="5"/>
        <v>2040.6720615017464</v>
      </c>
      <c r="AG48" s="1">
        <f>'RY2019'!AK47</f>
        <v>3775</v>
      </c>
      <c r="AH48" s="1">
        <f>'RY2020'!AK47</f>
        <v>3775</v>
      </c>
      <c r="AI48" s="1">
        <f t="shared" si="10"/>
        <v>0</v>
      </c>
      <c r="AJ48" s="1">
        <f t="shared" si="11"/>
        <v>0</v>
      </c>
      <c r="AL48" s="1">
        <f>T48+CONTROL!$F$4*T48*$Z48</f>
        <v>2532.1</v>
      </c>
      <c r="AM48" s="1">
        <f>U48+CONTROL!$F$4*U48*$Z48</f>
        <v>2130.8666666666663</v>
      </c>
      <c r="AN48" s="1">
        <f t="shared" si="6"/>
        <v>2532.1</v>
      </c>
      <c r="AO48" s="1">
        <f t="shared" si="7"/>
        <v>2130.8666666666663</v>
      </c>
      <c r="AP48" s="1">
        <f t="shared" si="8"/>
        <v>0</v>
      </c>
      <c r="AQ48" s="1">
        <f t="shared" si="9"/>
        <v>0</v>
      </c>
    </row>
    <row r="49" spans="1:43" x14ac:dyDescent="0.25">
      <c r="A49" s="1" t="s">
        <v>52</v>
      </c>
      <c r="B49" s="1">
        <v>859</v>
      </c>
      <c r="C49" s="1">
        <v>177</v>
      </c>
      <c r="D49" s="1">
        <v>4</v>
      </c>
      <c r="E49" s="1">
        <v>2</v>
      </c>
      <c r="F49" s="1">
        <v>789</v>
      </c>
      <c r="G49" s="1">
        <v>119</v>
      </c>
      <c r="H49" s="1">
        <v>17</v>
      </c>
      <c r="I49" s="1">
        <v>2</v>
      </c>
      <c r="J49" s="1">
        <v>1059</v>
      </c>
      <c r="K49" s="1">
        <v>346</v>
      </c>
      <c r="L49" s="1">
        <v>20</v>
      </c>
      <c r="M49" s="1">
        <v>12</v>
      </c>
      <c r="N49" s="1">
        <v>958</v>
      </c>
      <c r="O49" s="1">
        <v>193</v>
      </c>
      <c r="P49" s="1">
        <v>0</v>
      </c>
      <c r="Q49" s="1">
        <v>0</v>
      </c>
      <c r="R49" s="1">
        <f>CONTROL!$C$3*B49+CONTROL!$C$4*C49+CONTROL!$C$5*D49+CONTROL!$C$6*E49</f>
        <v>1117.5333333333333</v>
      </c>
      <c r="S49" s="1">
        <f>CONTROL!$C$3*F49+CONTROL!$C$4*G49+CONTROL!$C$5*H49+CONTROL!$C$6*I49</f>
        <v>987.13333333333344</v>
      </c>
      <c r="T49" s="1">
        <f>CONTROL!$C$3*J49+CONTROL!$C$4*K49+CONTROL!$C$5*L49+CONTROL!$C$6*M49</f>
        <v>1601.4</v>
      </c>
      <c r="U49" s="1">
        <f>CONTROL!$C$3*N49+CONTROL!$C$4*O49+CONTROL!$C$5*P49+CONTROL!$C$6*Q49</f>
        <v>1228.2</v>
      </c>
      <c r="V49" s="1">
        <f t="shared" si="2"/>
        <v>0.25279384583057118</v>
      </c>
      <c r="W49" s="1">
        <f t="shared" si="3"/>
        <v>0.19461358223150604</v>
      </c>
      <c r="X49" s="1">
        <f>T49+CONTROL!$F$4*T49*V49</f>
        <v>2006.2240647130768</v>
      </c>
      <c r="Y49" s="1">
        <f>U49+CONTROL!$F$4*U49*W49</f>
        <v>1467.2244016967359</v>
      </c>
      <c r="Z49" s="1">
        <f>IF(CONTROL!$H$4=0,pop_data!I41,pop_data!H41)</f>
        <v>1.5343257379027834E-2</v>
      </c>
      <c r="AA49" s="1">
        <f>X49+CONTROL!$F$4*X49*$Z49</f>
        <v>2037.006076897969</v>
      </c>
      <c r="AB49" s="1">
        <f>Y49+CONTROL!$F$4*Y49*$Z49</f>
        <v>1489.7364033247591</v>
      </c>
      <c r="AC49" s="19">
        <f>'RY2019'!AJ48</f>
        <v>2.3489558037882463</v>
      </c>
      <c r="AD49" s="19">
        <f>'RY2020'!AJ48</f>
        <v>2.279504613890238</v>
      </c>
      <c r="AE49" s="1">
        <f t="shared" si="4"/>
        <v>867.19642558315286</v>
      </c>
      <c r="AF49" s="1">
        <f t="shared" si="5"/>
        <v>653.53515594879707</v>
      </c>
      <c r="AG49" s="1">
        <f>'RY2019'!AK48</f>
        <v>4118</v>
      </c>
      <c r="AH49" s="1">
        <f>'RY2020'!AK48</f>
        <v>4118</v>
      </c>
      <c r="AI49" s="1">
        <f t="shared" si="10"/>
        <v>0</v>
      </c>
      <c r="AJ49" s="1">
        <f t="shared" si="11"/>
        <v>0</v>
      </c>
      <c r="AL49" s="1">
        <f>T49+CONTROL!$F$4*T49*$Z49</f>
        <v>1625.9706923667752</v>
      </c>
      <c r="AM49" s="1">
        <f>U49+CONTROL!$F$4*U49*$Z49</f>
        <v>1247.0445887129219</v>
      </c>
      <c r="AN49" s="1">
        <f t="shared" si="6"/>
        <v>692.20999805297026</v>
      </c>
      <c r="AO49" s="1">
        <f t="shared" si="7"/>
        <v>547.0682450537779</v>
      </c>
      <c r="AP49" s="1">
        <f t="shared" si="8"/>
        <v>0</v>
      </c>
      <c r="AQ49" s="1">
        <f t="shared" si="9"/>
        <v>0</v>
      </c>
    </row>
    <row r="50" spans="1:43" x14ac:dyDescent="0.25">
      <c r="A50" s="1" t="s">
        <v>53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f>CONTROL!$C$3*B50+CONTROL!$C$4*C50+CONTROL!$C$5*D50+CONTROL!$C$6*E50</f>
        <v>0</v>
      </c>
      <c r="S50" s="1">
        <f>CONTROL!$C$3*F50+CONTROL!$C$4*G50+CONTROL!$C$5*H50+CONTROL!$C$6*I50</f>
        <v>0</v>
      </c>
      <c r="T50" s="1">
        <f>CONTROL!$C$3*J50+CONTROL!$C$4*K50+CONTROL!$C$5*L50+CONTROL!$C$6*M50</f>
        <v>0</v>
      </c>
      <c r="U50" s="1">
        <f>CONTROL!$C$3*N50+CONTROL!$C$4*O50+CONTROL!$C$5*P50+CONTROL!$C$6*Q50</f>
        <v>0</v>
      </c>
      <c r="V50" s="1">
        <f t="shared" si="2"/>
        <v>0</v>
      </c>
      <c r="W50" s="1">
        <f t="shared" si="3"/>
        <v>0</v>
      </c>
      <c r="X50" s="1">
        <f>T50+CONTROL!$F$4*T50*V50</f>
        <v>0</v>
      </c>
      <c r="Y50" s="1">
        <f>U50+CONTROL!$F$4*U50*W50</f>
        <v>0</v>
      </c>
      <c r="Z50" s="1">
        <f>IF(CONTROL!$H$4=0,pop_data!I62,pop_data!H62)</f>
        <v>2.7711827028650257E-2</v>
      </c>
      <c r="AA50" s="1">
        <f>X50+CONTROL!$F$4*X50*$Z50</f>
        <v>0</v>
      </c>
      <c r="AB50" s="1">
        <f>Y50+CONTROL!$F$4*Y50*$Z50</f>
        <v>0</v>
      </c>
      <c r="AC50" s="19">
        <f>'RY2019'!AJ49</f>
        <v>0</v>
      </c>
      <c r="AD50" s="19">
        <f>'RY2020'!AJ49</f>
        <v>0</v>
      </c>
      <c r="AE50" s="1">
        <f t="shared" si="4"/>
        <v>0</v>
      </c>
      <c r="AF50" s="1">
        <f t="shared" si="5"/>
        <v>0</v>
      </c>
      <c r="AG50" s="1">
        <f>'RY2019'!AK49</f>
        <v>1716</v>
      </c>
      <c r="AH50" s="1">
        <f>'RY2020'!AK49</f>
        <v>1716</v>
      </c>
      <c r="AI50" s="1">
        <f t="shared" si="10"/>
        <v>0</v>
      </c>
      <c r="AJ50" s="1">
        <f t="shared" si="11"/>
        <v>0</v>
      </c>
      <c r="AL50" s="1">
        <f>T50+CONTROL!$F$4*T50*$Z50</f>
        <v>0</v>
      </c>
      <c r="AM50" s="1">
        <f>U50+CONTROL!$F$4*U50*$Z50</f>
        <v>0</v>
      </c>
      <c r="AN50" s="1">
        <f t="shared" si="6"/>
        <v>0</v>
      </c>
      <c r="AO50" s="1">
        <f t="shared" si="7"/>
        <v>0</v>
      </c>
      <c r="AP50" s="1">
        <f t="shared" si="8"/>
        <v>0</v>
      </c>
      <c r="AQ50" s="1">
        <f t="shared" si="9"/>
        <v>0</v>
      </c>
    </row>
    <row r="51" spans="1:43" x14ac:dyDescent="0.25">
      <c r="A51" s="1" t="s">
        <v>54</v>
      </c>
      <c r="B51" s="1">
        <v>9702</v>
      </c>
      <c r="C51" s="1">
        <v>4589</v>
      </c>
      <c r="D51" s="1">
        <v>1353</v>
      </c>
      <c r="E51" s="1">
        <v>851</v>
      </c>
      <c r="F51" s="1">
        <v>10371</v>
      </c>
      <c r="G51" s="1">
        <v>4510</v>
      </c>
      <c r="H51" s="1">
        <v>1647</v>
      </c>
      <c r="I51" s="1">
        <v>769</v>
      </c>
      <c r="J51" s="1">
        <v>10613</v>
      </c>
      <c r="K51" s="1">
        <v>4592</v>
      </c>
      <c r="L51" s="1">
        <v>1093</v>
      </c>
      <c r="M51" s="1">
        <v>738</v>
      </c>
      <c r="N51" s="1">
        <v>9982</v>
      </c>
      <c r="O51" s="1">
        <v>4534</v>
      </c>
      <c r="P51" s="1">
        <v>1167</v>
      </c>
      <c r="Q51" s="1">
        <v>745</v>
      </c>
      <c r="R51" s="1">
        <f>CONTROL!$C$3*B51+CONTROL!$C$4*C51+CONTROL!$C$5*D51+CONTROL!$C$6*E51</f>
        <v>20135.23333333333</v>
      </c>
      <c r="S51" s="1">
        <f>CONTROL!$C$3*F51+CONTROL!$C$4*G51+CONTROL!$C$5*H51+CONTROL!$C$6*I51</f>
        <v>20986.366666666669</v>
      </c>
      <c r="T51" s="1">
        <f>CONTROL!$C$3*J51+CONTROL!$C$4*K51+CONTROL!$C$5*L51+CONTROL!$C$6*M51</f>
        <v>20389.599999999999</v>
      </c>
      <c r="U51" s="1">
        <f>CONTROL!$C$3*N51+CONTROL!$C$4*O51+CONTROL!$C$5*P51+CONTROL!$C$6*Q51</f>
        <v>19810.966666666667</v>
      </c>
      <c r="V51" s="1">
        <f t="shared" si="2"/>
        <v>6.9174621015201838E-3</v>
      </c>
      <c r="W51" s="1">
        <f t="shared" si="3"/>
        <v>-2.840738391515189E-2</v>
      </c>
      <c r="X51" s="1">
        <f>T51+CONTROL!$F$4*T51*V51</f>
        <v>20530.644285265156</v>
      </c>
      <c r="Y51" s="1">
        <f>U51+CONTROL!$F$4*U51*W51</f>
        <v>19248.18893083639</v>
      </c>
      <c r="Z51" s="1">
        <f>IF(CONTROL!$H$4=0,pop_data!I42,pop_data!H42)</f>
        <v>3.6468476725092604E-2</v>
      </c>
      <c r="AA51" s="1">
        <f>X51+CONTROL!$F$4*X51*$Z51</f>
        <v>21279.365608533502</v>
      </c>
      <c r="AB51" s="1">
        <f>Y51+CONTROL!$F$4*Y51*$Z51</f>
        <v>19950.14106086078</v>
      </c>
      <c r="AC51" s="19">
        <f>'RY2019'!AJ50</f>
        <v>6.2736441057821608</v>
      </c>
      <c r="AD51" s="19">
        <f>'RY2020'!AJ50</f>
        <v>6.3471537427162703</v>
      </c>
      <c r="AE51" s="1">
        <f t="shared" si="4"/>
        <v>3391.8668719064226</v>
      </c>
      <c r="AF51" s="1">
        <f t="shared" si="5"/>
        <v>3143.1633562925322</v>
      </c>
      <c r="AG51" s="1">
        <f>'RY2019'!AK50</f>
        <v>4462</v>
      </c>
      <c r="AH51" s="1">
        <f>'RY2020'!AK50</f>
        <v>4462</v>
      </c>
      <c r="AI51" s="1">
        <f t="shared" si="10"/>
        <v>0</v>
      </c>
      <c r="AJ51" s="1">
        <f t="shared" si="11"/>
        <v>0</v>
      </c>
      <c r="AL51" s="1">
        <f>T51+CONTROL!$F$4*T51*$Z51</f>
        <v>21133.177653033948</v>
      </c>
      <c r="AM51" s="1">
        <f>U51+CONTROL!$F$4*U51*$Z51</f>
        <v>20533.442443451586</v>
      </c>
      <c r="AN51" s="1">
        <f t="shared" si="6"/>
        <v>3368.5649515177893</v>
      </c>
      <c r="AO51" s="1">
        <f t="shared" si="7"/>
        <v>3235.0630338858437</v>
      </c>
      <c r="AP51" s="1">
        <f t="shared" si="8"/>
        <v>0</v>
      </c>
      <c r="AQ51" s="1">
        <f t="shared" si="9"/>
        <v>0</v>
      </c>
    </row>
    <row r="52" spans="1:43" x14ac:dyDescent="0.25">
      <c r="A52" s="1" t="s">
        <v>55</v>
      </c>
      <c r="B52" s="1">
        <v>2066</v>
      </c>
      <c r="C52" s="1">
        <v>767</v>
      </c>
      <c r="D52" s="1">
        <v>165</v>
      </c>
      <c r="E52" s="1">
        <v>89</v>
      </c>
      <c r="F52" s="1">
        <v>2239</v>
      </c>
      <c r="G52" s="1">
        <v>828</v>
      </c>
      <c r="H52" s="1">
        <v>228</v>
      </c>
      <c r="I52" s="1">
        <v>102</v>
      </c>
      <c r="J52" s="1">
        <v>2133</v>
      </c>
      <c r="K52" s="1">
        <v>666</v>
      </c>
      <c r="L52" s="1">
        <v>247</v>
      </c>
      <c r="M52" s="1">
        <v>140</v>
      </c>
      <c r="N52" s="1">
        <v>1906</v>
      </c>
      <c r="O52" s="1">
        <v>593</v>
      </c>
      <c r="P52" s="1">
        <v>212</v>
      </c>
      <c r="Q52" s="1">
        <v>137</v>
      </c>
      <c r="R52" s="1">
        <f>CONTROL!$C$3*B52+CONTROL!$C$4*C52+CONTROL!$C$5*D52+CONTROL!$C$6*E52</f>
        <v>3596.6333333333337</v>
      </c>
      <c r="S52" s="1">
        <f>CONTROL!$C$3*F52+CONTROL!$C$4*G52+CONTROL!$C$5*H52+CONTROL!$C$6*I52</f>
        <v>3984</v>
      </c>
      <c r="T52" s="1">
        <f>CONTROL!$C$3*J52+CONTROL!$C$4*K52+CONTROL!$C$5*L52+CONTROL!$C$6*M52</f>
        <v>3763.9333333333338</v>
      </c>
      <c r="U52" s="1">
        <f>CONTROL!$C$3*N52+CONTROL!$C$4*O52+CONTROL!$C$5*P52+CONTROL!$C$6*Q52</f>
        <v>3372.2333333333331</v>
      </c>
      <c r="V52" s="1">
        <f t="shared" si="2"/>
        <v>2.6232478283988957E-2</v>
      </c>
      <c r="W52" s="1">
        <f t="shared" si="3"/>
        <v>-7.9652142491336037E-2</v>
      </c>
      <c r="X52" s="1">
        <f>T52+CONTROL!$F$4*T52*V52</f>
        <v>3862.6706327623829</v>
      </c>
      <c r="Y52" s="1">
        <f>U52+CONTROL!$F$4*U52*W52</f>
        <v>3103.6277233526334</v>
      </c>
      <c r="Z52" s="1">
        <f>IF(CONTROL!$H$4=0,pop_data!I43,pop_data!H43)</f>
        <v>2.3019344365784372E-2</v>
      </c>
      <c r="AA52" s="1">
        <f>X52+CONTROL!$F$4*X52*$Z52</f>
        <v>3951.5867782295422</v>
      </c>
      <c r="AB52" s="1">
        <f>Y52+CONTROL!$F$4*Y52*$Z52</f>
        <v>3175.071198699683</v>
      </c>
      <c r="AC52" s="19">
        <f>'RY2019'!AJ51</f>
        <v>2</v>
      </c>
      <c r="AD52" s="19">
        <f>'RY2020'!AJ51</f>
        <v>2</v>
      </c>
      <c r="AE52" s="1">
        <f t="shared" si="4"/>
        <v>1975.7933891147711</v>
      </c>
      <c r="AF52" s="1">
        <f t="shared" si="5"/>
        <v>1587.5355993498415</v>
      </c>
      <c r="AG52" s="1">
        <f>'RY2019'!AK51</f>
        <v>4118</v>
      </c>
      <c r="AH52" s="1">
        <f>'RY2020'!AK51</f>
        <v>4118</v>
      </c>
      <c r="AI52" s="1">
        <f t="shared" si="10"/>
        <v>0</v>
      </c>
      <c r="AJ52" s="1">
        <f t="shared" si="11"/>
        <v>0</v>
      </c>
      <c r="AL52" s="1">
        <f>T52+CONTROL!$F$4*T52*$Z52</f>
        <v>3850.5766109031883</v>
      </c>
      <c r="AM52" s="1">
        <f>U52+CONTROL!$F$4*U52*$Z52</f>
        <v>3449.8599337151099</v>
      </c>
      <c r="AN52" s="1">
        <f t="shared" si="6"/>
        <v>1925.2883054515942</v>
      </c>
      <c r="AO52" s="1">
        <f t="shared" si="7"/>
        <v>1724.929966857555</v>
      </c>
      <c r="AP52" s="1">
        <f t="shared" si="8"/>
        <v>0</v>
      </c>
      <c r="AQ52" s="1">
        <f t="shared" si="9"/>
        <v>0</v>
      </c>
    </row>
    <row r="53" spans="1:43" x14ac:dyDescent="0.25">
      <c r="A53" s="1" t="s">
        <v>56</v>
      </c>
      <c r="B53" s="1">
        <v>6638</v>
      </c>
      <c r="C53" s="1">
        <v>1951</v>
      </c>
      <c r="D53" s="1">
        <v>691</v>
      </c>
      <c r="E53" s="1">
        <v>335</v>
      </c>
      <c r="F53" s="1">
        <v>6802</v>
      </c>
      <c r="G53" s="1">
        <v>2221</v>
      </c>
      <c r="H53" s="1">
        <v>734</v>
      </c>
      <c r="I53" s="1">
        <v>373</v>
      </c>
      <c r="J53" s="1">
        <v>6812</v>
      </c>
      <c r="K53" s="1">
        <v>2367</v>
      </c>
      <c r="L53" s="1">
        <v>732</v>
      </c>
      <c r="M53" s="1">
        <v>333</v>
      </c>
      <c r="N53" s="1">
        <v>5775</v>
      </c>
      <c r="O53" s="1">
        <v>2334</v>
      </c>
      <c r="P53" s="1">
        <v>637</v>
      </c>
      <c r="Q53" s="1">
        <v>351</v>
      </c>
      <c r="R53" s="1">
        <f>CONTROL!$C$3*B53+CONTROL!$C$4*C53+CONTROL!$C$5*D53+CONTROL!$C$6*E53</f>
        <v>11200.833333333334</v>
      </c>
      <c r="S53" s="1">
        <f>CONTROL!$C$3*F53+CONTROL!$C$4*G53+CONTROL!$C$5*H53+CONTROL!$C$6*I53</f>
        <v>11893.966666666665</v>
      </c>
      <c r="T53" s="1">
        <f>CONTROL!$C$3*J53+CONTROL!$C$4*K53+CONTROL!$C$5*L53+CONTROL!$C$6*M53</f>
        <v>12018.5</v>
      </c>
      <c r="U53" s="1">
        <f>CONTROL!$C$3*N53+CONTROL!$C$4*O53+CONTROL!$C$5*P53+CONTROL!$C$6*Q53</f>
        <v>10822.300000000001</v>
      </c>
      <c r="V53" s="1">
        <f t="shared" si="2"/>
        <v>3.6176297443547299E-2</v>
      </c>
      <c r="W53" s="1">
        <f t="shared" si="3"/>
        <v>-4.452979847718945E-2</v>
      </c>
      <c r="X53" s="1">
        <f>T53+CONTROL!$F$4*T53*V53</f>
        <v>12453.284830825272</v>
      </c>
      <c r="Y53" s="1">
        <f>U53+CONTROL!$F$4*U53*W53</f>
        <v>10340.385161940314</v>
      </c>
      <c r="Z53" s="1">
        <f>IF(CONTROL!$H$4=0,pop_data!I44,pop_data!H44)</f>
        <v>7.9451485167228983E-2</v>
      </c>
      <c r="AA53" s="1">
        <f>X53+CONTROL!$F$4*X53*$Z53</f>
        <v>13442.716805844864</v>
      </c>
      <c r="AB53" s="1">
        <f>Y53+CONTROL!$F$4*Y53*$Z53</f>
        <v>11161.944120257649</v>
      </c>
      <c r="AC53" s="19">
        <f>'RY2019'!AJ52</f>
        <v>3.076007770762506</v>
      </c>
      <c r="AD53" s="19">
        <f>'RY2020'!AJ52</f>
        <v>3.0458960660514816</v>
      </c>
      <c r="AE53" s="1">
        <f t="shared" si="4"/>
        <v>4370.1829799059878</v>
      </c>
      <c r="AF53" s="1">
        <f t="shared" si="5"/>
        <v>3664.5846996110176</v>
      </c>
      <c r="AG53" s="1">
        <f>'RY2019'!AK52</f>
        <v>4118</v>
      </c>
      <c r="AH53" s="1">
        <f>'RY2020'!AK52</f>
        <v>4118</v>
      </c>
      <c r="AI53" s="1">
        <f t="shared" si="10"/>
        <v>1.061239188903834</v>
      </c>
      <c r="AJ53" s="1">
        <f t="shared" si="11"/>
        <v>0</v>
      </c>
      <c r="AL53" s="1">
        <f>T53+CONTROL!$F$4*T53*$Z53</f>
        <v>12973.387674482341</v>
      </c>
      <c r="AM53" s="1">
        <f>U53+CONTROL!$F$4*U53*$Z53</f>
        <v>11682.147807925303</v>
      </c>
      <c r="AN53" s="1">
        <f t="shared" si="6"/>
        <v>4217.6056243402763</v>
      </c>
      <c r="AO53" s="1">
        <f t="shared" si="7"/>
        <v>3835.3730904118947</v>
      </c>
      <c r="AP53" s="1">
        <f t="shared" si="8"/>
        <v>1.0241878640942876</v>
      </c>
      <c r="AQ53" s="1">
        <f t="shared" si="9"/>
        <v>0</v>
      </c>
    </row>
    <row r="54" spans="1:43" x14ac:dyDescent="0.25">
      <c r="A54" s="1" t="s">
        <v>57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f>CONTROL!$C$3*B54+CONTROL!$C$4*C54+CONTROL!$C$5*D54+CONTROL!$C$6*E54</f>
        <v>0</v>
      </c>
      <c r="S54" s="1">
        <f>CONTROL!$C$3*F54+CONTROL!$C$4*G54+CONTROL!$C$5*H54+CONTROL!$C$6*I54</f>
        <v>0</v>
      </c>
      <c r="T54" s="1">
        <f>CONTROL!$C$3*J54+CONTROL!$C$4*K54+CONTROL!$C$5*L54+CONTROL!$C$6*M54</f>
        <v>0</v>
      </c>
      <c r="U54" s="1">
        <f>CONTROL!$C$3*N54+CONTROL!$C$4*O54+CONTROL!$C$5*P54+CONTROL!$C$6*Q54</f>
        <v>0</v>
      </c>
      <c r="V54" s="1">
        <f t="shared" si="2"/>
        <v>0</v>
      </c>
      <c r="W54" s="1">
        <f t="shared" si="3"/>
        <v>0</v>
      </c>
      <c r="X54" s="1">
        <f>T54+CONTROL!$F$4*T54*V54</f>
        <v>0</v>
      </c>
      <c r="Y54" s="1">
        <f>U54+CONTROL!$F$4*U54*W54</f>
        <v>0</v>
      </c>
      <c r="Z54" s="1">
        <f>IF(CONTROL!$H$4=0,pop_data!I23,pop_data!H23)</f>
        <v>0</v>
      </c>
      <c r="AA54" s="1">
        <f>X54+CONTROL!$F$4*X54*$Z54</f>
        <v>0</v>
      </c>
      <c r="AB54" s="1">
        <f>Y54+CONTROL!$F$4*Y54*$Z54</f>
        <v>0</v>
      </c>
      <c r="AC54" s="19">
        <f>'RY2019'!AJ53</f>
        <v>0</v>
      </c>
      <c r="AD54" s="19">
        <f>'RY2020'!AJ53</f>
        <v>0</v>
      </c>
      <c r="AE54" s="1">
        <f t="shared" si="4"/>
        <v>0</v>
      </c>
      <c r="AF54" s="1">
        <f t="shared" si="5"/>
        <v>0</v>
      </c>
      <c r="AG54" s="1">
        <f>'RY2019'!AK53</f>
        <v>1716</v>
      </c>
      <c r="AH54" s="1">
        <f>'RY2020'!AK53</f>
        <v>1716</v>
      </c>
      <c r="AI54" s="1">
        <f t="shared" si="10"/>
        <v>0</v>
      </c>
      <c r="AJ54" s="1">
        <f t="shared" si="11"/>
        <v>0</v>
      </c>
      <c r="AL54" s="1">
        <f>T54+CONTROL!$F$4*T54*$Z54</f>
        <v>0</v>
      </c>
      <c r="AM54" s="1">
        <f>U54+CONTROL!$F$4*U54*$Z54</f>
        <v>0</v>
      </c>
      <c r="AN54" s="1">
        <f t="shared" si="6"/>
        <v>0</v>
      </c>
      <c r="AO54" s="1">
        <f t="shared" si="7"/>
        <v>0</v>
      </c>
      <c r="AP54" s="1">
        <f t="shared" si="8"/>
        <v>0</v>
      </c>
      <c r="AQ54" s="1">
        <f t="shared" si="9"/>
        <v>0</v>
      </c>
    </row>
    <row r="55" spans="1:43" x14ac:dyDescent="0.25">
      <c r="A55" s="1" t="s">
        <v>58</v>
      </c>
      <c r="B55" s="1">
        <v>1444</v>
      </c>
      <c r="C55" s="1">
        <v>362</v>
      </c>
      <c r="D55" s="1">
        <v>302</v>
      </c>
      <c r="E55" s="1">
        <v>140</v>
      </c>
      <c r="F55" s="1">
        <v>1445</v>
      </c>
      <c r="G55" s="1">
        <v>296</v>
      </c>
      <c r="H55" s="1">
        <v>237</v>
      </c>
      <c r="I55" s="1">
        <v>65</v>
      </c>
      <c r="J55" s="1">
        <v>1446</v>
      </c>
      <c r="K55" s="1">
        <v>98</v>
      </c>
      <c r="L55" s="1">
        <v>309</v>
      </c>
      <c r="M55" s="1">
        <v>67</v>
      </c>
      <c r="N55" s="1">
        <v>932</v>
      </c>
      <c r="O55" s="1">
        <v>438</v>
      </c>
      <c r="P55" s="1">
        <v>239</v>
      </c>
      <c r="Q55" s="1">
        <v>111</v>
      </c>
      <c r="R55" s="1">
        <f>CONTROL!$C$3*B55+CONTROL!$C$4*C55+CONTROL!$C$5*D55+CONTROL!$C$6*E55</f>
        <v>2737.3333333333335</v>
      </c>
      <c r="S55" s="1">
        <f>CONTROL!$C$3*F55+CONTROL!$C$4*G55+CONTROL!$C$5*H55+CONTROL!$C$6*I55</f>
        <v>2379.4333333333338</v>
      </c>
      <c r="T55" s="1">
        <f>CONTROL!$C$3*J55+CONTROL!$C$4*K55+CONTROL!$C$5*L55+CONTROL!$C$6*M55</f>
        <v>2222.7666666666664</v>
      </c>
      <c r="U55" s="1">
        <f>CONTROL!$C$3*N55+CONTROL!$C$4*O55+CONTROL!$C$5*P55+CONTROL!$C$6*Q55</f>
        <v>2168.1</v>
      </c>
      <c r="V55" s="1">
        <f t="shared" si="2"/>
        <v>-9.829484675665362E-2</v>
      </c>
      <c r="W55" s="1">
        <f t="shared" si="3"/>
        <v>-4.5217990838423767E-2</v>
      </c>
      <c r="X55" s="1">
        <f>T55+CONTROL!$F$4*T55*V55</f>
        <v>2004.2801577908685</v>
      </c>
      <c r="Y55" s="1">
        <f>U55+CONTROL!$F$4*U55*W55</f>
        <v>2070.0628740632133</v>
      </c>
      <c r="Z55" s="1">
        <f>IF(CONTROL!$H$4=0,pop_data!I45,pop_data!H45)</f>
        <v>2.1017465903378038E-2</v>
      </c>
      <c r="AA55" s="1">
        <f>X55+CONTROL!$F$4*X55*$Z55</f>
        <v>2046.4050476680552</v>
      </c>
      <c r="AB55" s="1">
        <f>Y55+CONTROL!$F$4*Y55*$Z55</f>
        <v>2113.5703499366855</v>
      </c>
      <c r="AC55" s="19">
        <f>'RY2019'!AJ54</f>
        <v>1</v>
      </c>
      <c r="AD55" s="19">
        <f>'RY2020'!AJ54</f>
        <v>1.0243708609271522</v>
      </c>
      <c r="AE55" s="1">
        <f t="shared" si="4"/>
        <v>2046.4050476680552</v>
      </c>
      <c r="AF55" s="1">
        <f t="shared" si="5"/>
        <v>2063.2862867884637</v>
      </c>
      <c r="AG55" s="1">
        <f>'RY2019'!AK54</f>
        <v>3775</v>
      </c>
      <c r="AH55" s="1">
        <f>'RY2020'!AK54</f>
        <v>3775</v>
      </c>
      <c r="AI55" s="1">
        <f t="shared" si="10"/>
        <v>0</v>
      </c>
      <c r="AJ55" s="1">
        <f t="shared" si="11"/>
        <v>0</v>
      </c>
      <c r="AL55" s="1">
        <f>T55+CONTROL!$F$4*T55*$Z55</f>
        <v>2269.4835892944984</v>
      </c>
      <c r="AM55" s="1">
        <f>U55+CONTROL!$F$4*U55*$Z55</f>
        <v>2213.6679678251139</v>
      </c>
      <c r="AN55" s="1">
        <f t="shared" si="6"/>
        <v>2269.4835892944984</v>
      </c>
      <c r="AO55" s="1">
        <f t="shared" si="7"/>
        <v>2161.0024769950364</v>
      </c>
      <c r="AP55" s="1">
        <f t="shared" si="8"/>
        <v>0</v>
      </c>
      <c r="AQ55" s="1">
        <f t="shared" si="9"/>
        <v>0</v>
      </c>
    </row>
    <row r="56" spans="1:43" x14ac:dyDescent="0.25">
      <c r="A56" s="1" t="s">
        <v>59</v>
      </c>
      <c r="B56" s="1">
        <v>1425</v>
      </c>
      <c r="C56" s="1">
        <v>677</v>
      </c>
      <c r="D56" s="1">
        <v>325</v>
      </c>
      <c r="E56" s="1">
        <v>398</v>
      </c>
      <c r="F56" s="1">
        <v>1276</v>
      </c>
      <c r="G56" s="1">
        <v>792</v>
      </c>
      <c r="H56" s="1">
        <v>348</v>
      </c>
      <c r="I56" s="1">
        <v>370</v>
      </c>
      <c r="J56" s="1">
        <v>1296</v>
      </c>
      <c r="K56" s="1">
        <v>782</v>
      </c>
      <c r="L56" s="1">
        <v>323</v>
      </c>
      <c r="M56" s="1">
        <v>366</v>
      </c>
      <c r="N56" s="1">
        <v>1186</v>
      </c>
      <c r="O56" s="1">
        <v>791</v>
      </c>
      <c r="P56" s="1">
        <v>334</v>
      </c>
      <c r="Q56" s="1">
        <v>359</v>
      </c>
      <c r="R56" s="1">
        <f>CONTROL!$C$3*B56+CONTROL!$C$4*C56+CONTROL!$C$5*D56+CONTROL!$C$6*E56</f>
        <v>3755.1333333333332</v>
      </c>
      <c r="S56" s="1">
        <f>CONTROL!$C$3*F56+CONTROL!$C$4*G56+CONTROL!$C$5*H56+CONTROL!$C$6*I56</f>
        <v>3743.2666666666669</v>
      </c>
      <c r="T56" s="1">
        <f>CONTROL!$C$3*J56+CONTROL!$C$4*K56+CONTROL!$C$5*L56+CONTROL!$C$6*M56</f>
        <v>3700.6000000000004</v>
      </c>
      <c r="U56" s="1">
        <f>CONTROL!$C$3*N56+CONTROL!$C$4*O56+CONTROL!$C$5*P56+CONTROL!$C$6*Q56</f>
        <v>3605.6333333333332</v>
      </c>
      <c r="V56" s="1">
        <f t="shared" si="2"/>
        <v>-7.2791812756273534E-3</v>
      </c>
      <c r="W56" s="1">
        <f t="shared" si="3"/>
        <v>-1.8530374568690295E-2</v>
      </c>
      <c r="X56" s="1">
        <f>T56+CONTROL!$F$4*T56*V56</f>
        <v>3673.6626617714137</v>
      </c>
      <c r="Y56" s="1">
        <f>U56+CONTROL!$F$4*U56*W56</f>
        <v>3538.8195971093114</v>
      </c>
      <c r="Z56" s="1">
        <f>IF(CONTROL!$H$4=0,pop_data!I46,pop_data!H46)</f>
        <v>0</v>
      </c>
      <c r="AA56" s="1">
        <f>X56+CONTROL!$F$4*X56*$Z56</f>
        <v>3673.6626617714137</v>
      </c>
      <c r="AB56" s="1">
        <f>Y56+CONTROL!$F$4*Y56*$Z56</f>
        <v>3538.8195971093114</v>
      </c>
      <c r="AC56" s="19">
        <f>'RY2019'!AJ55</f>
        <v>1.0386754966887417</v>
      </c>
      <c r="AD56" s="19">
        <f>'RY2020'!AJ55</f>
        <v>1</v>
      </c>
      <c r="AE56" s="1">
        <f t="shared" si="4"/>
        <v>3536.8723662808179</v>
      </c>
      <c r="AF56" s="1">
        <f t="shared" si="5"/>
        <v>3538.8195971093114</v>
      </c>
      <c r="AG56" s="1">
        <f>'RY2019'!AK55</f>
        <v>3775</v>
      </c>
      <c r="AH56" s="1">
        <f>'RY2020'!AK55</f>
        <v>3775</v>
      </c>
      <c r="AI56" s="1">
        <f t="shared" si="10"/>
        <v>0</v>
      </c>
      <c r="AJ56" s="1">
        <f t="shared" si="11"/>
        <v>0</v>
      </c>
      <c r="AL56" s="1">
        <f>T56+CONTROL!$F$4*T56*$Z56</f>
        <v>3700.6000000000004</v>
      </c>
      <c r="AM56" s="1">
        <f>U56+CONTROL!$F$4*U56*$Z56</f>
        <v>3605.6333333333332</v>
      </c>
      <c r="AN56" s="1">
        <f t="shared" si="6"/>
        <v>3562.8066819688861</v>
      </c>
      <c r="AO56" s="1">
        <f t="shared" si="7"/>
        <v>3605.6333333333332</v>
      </c>
      <c r="AP56" s="1">
        <f t="shared" si="8"/>
        <v>0</v>
      </c>
      <c r="AQ56" s="1">
        <f t="shared" si="9"/>
        <v>0</v>
      </c>
    </row>
    <row r="57" spans="1:43" x14ac:dyDescent="0.25">
      <c r="A57" s="1" t="s">
        <v>60</v>
      </c>
      <c r="B57" s="1">
        <v>2530</v>
      </c>
      <c r="C57" s="1">
        <v>895</v>
      </c>
      <c r="D57" s="1">
        <v>780</v>
      </c>
      <c r="E57" s="1">
        <v>192</v>
      </c>
      <c r="F57" s="1">
        <v>2904</v>
      </c>
      <c r="G57" s="1">
        <v>966</v>
      </c>
      <c r="H57" s="1">
        <v>756</v>
      </c>
      <c r="I57" s="1">
        <v>190</v>
      </c>
      <c r="J57" s="1">
        <v>2731</v>
      </c>
      <c r="K57" s="1">
        <v>1081</v>
      </c>
      <c r="L57" s="1">
        <v>861</v>
      </c>
      <c r="M57" s="1">
        <v>252</v>
      </c>
      <c r="N57" s="1">
        <v>2345</v>
      </c>
      <c r="O57" s="1">
        <v>1227</v>
      </c>
      <c r="P57" s="1">
        <v>915</v>
      </c>
      <c r="Q57" s="1">
        <v>301</v>
      </c>
      <c r="R57" s="1">
        <f>CONTROL!$C$3*B57+CONTROL!$C$4*C57+CONTROL!$C$5*D57+CONTROL!$C$6*E57</f>
        <v>5447</v>
      </c>
      <c r="S57" s="1">
        <f>CONTROL!$C$3*F57+CONTROL!$C$4*G57+CONTROL!$C$5*H57+CONTROL!$C$6*I57</f>
        <v>5877.666666666667</v>
      </c>
      <c r="T57" s="1">
        <f>CONTROL!$C$3*J57+CONTROL!$C$4*K57+CONTROL!$C$5*L57+CONTROL!$C$6*M57</f>
        <v>6168</v>
      </c>
      <c r="U57" s="1">
        <f>CONTROL!$C$3*N57+CONTROL!$C$4*O57+CONTROL!$C$5*P57+CONTROL!$C$6*Q57</f>
        <v>6178.9666666666672</v>
      </c>
      <c r="V57" s="1">
        <f t="shared" si="2"/>
        <v>6.4230473767633356E-2</v>
      </c>
      <c r="W57" s="1">
        <f t="shared" si="3"/>
        <v>2.5587006387793956E-2</v>
      </c>
      <c r="X57" s="1">
        <f>T57+CONTROL!$F$4*T57*V57</f>
        <v>6564.1735621987627</v>
      </c>
      <c r="Y57" s="1">
        <f>U57+CONTROL!$F$4*U57*W57</f>
        <v>6337.067926236633</v>
      </c>
      <c r="Z57" s="1">
        <f>IF(CONTROL!$H$4=0,pop_data!I47,pop_data!H47)</f>
        <v>4.4972322123135546E-2</v>
      </c>
      <c r="AA57" s="1">
        <f>X57+CONTROL!$F$4*X57*$Z57</f>
        <v>6859.3796901101359</v>
      </c>
      <c r="AB57" s="1">
        <f>Y57+CONTROL!$F$4*Y57*$Z57</f>
        <v>6622.0605863315377</v>
      </c>
      <c r="AC57" s="19">
        <f>'RY2019'!AJ56</f>
        <v>2</v>
      </c>
      <c r="AD57" s="19">
        <f>'RY2020'!AJ56</f>
        <v>3</v>
      </c>
      <c r="AE57" s="1">
        <f t="shared" si="4"/>
        <v>3429.689845055068</v>
      </c>
      <c r="AF57" s="1">
        <f t="shared" si="5"/>
        <v>2207.3535287771792</v>
      </c>
      <c r="AG57" s="1">
        <f>'RY2019'!AK56</f>
        <v>4118</v>
      </c>
      <c r="AH57" s="1">
        <f>'RY2020'!AK56</f>
        <v>4462</v>
      </c>
      <c r="AI57" s="1">
        <f t="shared" si="10"/>
        <v>0</v>
      </c>
      <c r="AJ57" s="1">
        <f t="shared" si="11"/>
        <v>0</v>
      </c>
      <c r="AL57" s="1">
        <f>T57+CONTROL!$F$4*T57*$Z57</f>
        <v>6445.3892828554999</v>
      </c>
      <c r="AM57" s="1">
        <f>U57+CONTROL!$F$4*U57*$Z57</f>
        <v>6456.8491459881179</v>
      </c>
      <c r="AN57" s="1">
        <f t="shared" si="6"/>
        <v>3222.69464142775</v>
      </c>
      <c r="AO57" s="1">
        <f t="shared" si="7"/>
        <v>2152.2830486627058</v>
      </c>
      <c r="AP57" s="1">
        <f t="shared" si="8"/>
        <v>0</v>
      </c>
      <c r="AQ57" s="1">
        <f t="shared" si="9"/>
        <v>0</v>
      </c>
    </row>
    <row r="58" spans="1:43" x14ac:dyDescent="0.25">
      <c r="A58" s="1" t="s">
        <v>61</v>
      </c>
      <c r="B58" s="1">
        <v>1927</v>
      </c>
      <c r="C58" s="1">
        <v>702</v>
      </c>
      <c r="D58" s="1">
        <v>68</v>
      </c>
      <c r="E58" s="1">
        <v>23</v>
      </c>
      <c r="F58" s="1">
        <v>2108</v>
      </c>
      <c r="G58" s="1">
        <v>627</v>
      </c>
      <c r="H58" s="1">
        <v>78</v>
      </c>
      <c r="I58" s="1">
        <v>23</v>
      </c>
      <c r="J58" s="1">
        <v>2157</v>
      </c>
      <c r="K58" s="1">
        <v>634</v>
      </c>
      <c r="L58" s="1">
        <v>82</v>
      </c>
      <c r="M58" s="1">
        <v>31</v>
      </c>
      <c r="N58" s="1">
        <v>1390</v>
      </c>
      <c r="O58" s="1">
        <v>586</v>
      </c>
      <c r="P58" s="1">
        <v>83</v>
      </c>
      <c r="Q58" s="1">
        <v>25</v>
      </c>
      <c r="R58" s="1">
        <f>CONTROL!$C$3*B58+CONTROL!$C$4*C58+CONTROL!$C$5*D58+CONTROL!$C$6*E58</f>
        <v>3068.4333333333338</v>
      </c>
      <c r="S58" s="1">
        <f>CONTROL!$C$3*F58+CONTROL!$C$4*G58+CONTROL!$C$5*H58+CONTROL!$C$6*I58</f>
        <v>3160.4333333333338</v>
      </c>
      <c r="T58" s="1">
        <f>CONTROL!$C$3*J58+CONTROL!$C$4*K58+CONTROL!$C$5*L58+CONTROL!$C$6*M58</f>
        <v>3242.9666666666662</v>
      </c>
      <c r="U58" s="1">
        <f>CONTROL!$C$3*N58+CONTROL!$C$4*O58+CONTROL!$C$5*P58+CONTROL!$C$6*Q58</f>
        <v>2397.3666666666668</v>
      </c>
      <c r="V58" s="1">
        <f t="shared" si="2"/>
        <v>2.8048644845451033E-2</v>
      </c>
      <c r="W58" s="1">
        <f t="shared" si="3"/>
        <v>-0.11731717020230335</v>
      </c>
      <c r="X58" s="1">
        <f>T58+CONTROL!$F$4*T58*V58</f>
        <v>3333.9274869456358</v>
      </c>
      <c r="Y58" s="1">
        <f>U58+CONTROL!$F$4*U58*W58</f>
        <v>2116.1143933960047</v>
      </c>
      <c r="Z58" s="1">
        <f>IF(CONTROL!$H$4=0,pop_data!I48,pop_data!H48)</f>
        <v>4.1362727616577513E-2</v>
      </c>
      <c r="AA58" s="1">
        <f>X58+CONTROL!$F$4*X58*$Z58</f>
        <v>3471.8278214815891</v>
      </c>
      <c r="AB58" s="1">
        <f>Y58+CONTROL!$F$4*Y58*$Z58</f>
        <v>2203.6426566555629</v>
      </c>
      <c r="AC58" s="19">
        <f>'RY2019'!AJ57</f>
        <v>2.0709082078678973</v>
      </c>
      <c r="AD58" s="19">
        <f>'RY2020'!AJ57</f>
        <v>2.0179698882952888</v>
      </c>
      <c r="AE58" s="1">
        <f t="shared" si="4"/>
        <v>1676.4759578870992</v>
      </c>
      <c r="AF58" s="1">
        <f t="shared" si="5"/>
        <v>1092.0096823234187</v>
      </c>
      <c r="AG58" s="1">
        <f>'RY2019'!AK57</f>
        <v>4118</v>
      </c>
      <c r="AH58" s="1">
        <f>'RY2020'!AK57</f>
        <v>4118</v>
      </c>
      <c r="AI58" s="1">
        <f t="shared" si="10"/>
        <v>0</v>
      </c>
      <c r="AJ58" s="1">
        <f t="shared" si="11"/>
        <v>0</v>
      </c>
      <c r="AL58" s="1">
        <f>T58+CONTROL!$F$4*T58*$Z58</f>
        <v>3377.1046135696397</v>
      </c>
      <c r="AM58" s="1">
        <f>U58+CONTROL!$F$4*U58*$Z58</f>
        <v>2496.5282910970627</v>
      </c>
      <c r="AN58" s="1">
        <f t="shared" si="6"/>
        <v>1630.7360223592607</v>
      </c>
      <c r="AO58" s="1">
        <f t="shared" si="7"/>
        <v>1237.1484359491824</v>
      </c>
      <c r="AP58" s="1">
        <f t="shared" si="8"/>
        <v>0</v>
      </c>
      <c r="AQ58" s="1">
        <f t="shared" si="9"/>
        <v>0</v>
      </c>
    </row>
    <row r="59" spans="1:43" x14ac:dyDescent="0.25">
      <c r="A59" s="1" t="s">
        <v>62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f>CONTROL!$C$3*B59+CONTROL!$C$4*C59+CONTROL!$C$5*D59+CONTROL!$C$6*E59</f>
        <v>0</v>
      </c>
      <c r="S59" s="1">
        <f>CONTROL!$C$3*F59+CONTROL!$C$4*G59+CONTROL!$C$5*H59+CONTROL!$C$6*I59</f>
        <v>0</v>
      </c>
      <c r="T59" s="1">
        <f>CONTROL!$C$3*J59+CONTROL!$C$4*K59+CONTROL!$C$5*L59+CONTROL!$C$6*M59</f>
        <v>0</v>
      </c>
      <c r="U59" s="1">
        <f>CONTROL!$C$3*N59+CONTROL!$C$4*O59+CONTROL!$C$5*P59+CONTROL!$C$6*Q59</f>
        <v>0</v>
      </c>
      <c r="V59" s="1">
        <f t="shared" si="2"/>
        <v>0</v>
      </c>
      <c r="W59" s="1">
        <f t="shared" si="3"/>
        <v>0</v>
      </c>
      <c r="X59" s="1">
        <f>T59+CONTROL!$F$4*T59*V59</f>
        <v>0</v>
      </c>
      <c r="Y59" s="1">
        <f>U59+CONTROL!$F$4*U59*W59</f>
        <v>0</v>
      </c>
      <c r="Z59" s="1">
        <f>IF(CONTROL!$H$4=0,pop_data!I12,pop_data!H12)</f>
        <v>1.8638359849773738E-2</v>
      </c>
      <c r="AA59" s="1">
        <f>X59+CONTROL!$F$4*X59*$Z59</f>
        <v>0</v>
      </c>
      <c r="AB59" s="1">
        <f>Y59+CONTROL!$F$4*Y59*$Z59</f>
        <v>0</v>
      </c>
      <c r="AC59" s="19">
        <f>'RY2019'!AJ58</f>
        <v>0</v>
      </c>
      <c r="AD59" s="19">
        <f>'RY2020'!AJ58</f>
        <v>0</v>
      </c>
      <c r="AE59" s="1">
        <f t="shared" si="4"/>
        <v>0</v>
      </c>
      <c r="AF59" s="1">
        <f t="shared" si="5"/>
        <v>0</v>
      </c>
      <c r="AG59" s="1">
        <f>'RY2019'!AK58</f>
        <v>1716</v>
      </c>
      <c r="AH59" s="1">
        <f>'RY2020'!AK58</f>
        <v>1716</v>
      </c>
      <c r="AI59" s="1">
        <f t="shared" si="10"/>
        <v>0</v>
      </c>
      <c r="AJ59" s="1">
        <f t="shared" si="11"/>
        <v>0</v>
      </c>
      <c r="AL59" s="1">
        <f>T59+CONTROL!$F$4*T59*$Z59</f>
        <v>0</v>
      </c>
      <c r="AM59" s="1">
        <f>U59+CONTROL!$F$4*U59*$Z59</f>
        <v>0</v>
      </c>
      <c r="AN59" s="1">
        <f t="shared" si="6"/>
        <v>0</v>
      </c>
      <c r="AO59" s="1">
        <f t="shared" si="7"/>
        <v>0</v>
      </c>
      <c r="AP59" s="1">
        <f t="shared" si="8"/>
        <v>0</v>
      </c>
      <c r="AQ59" s="1">
        <f t="shared" si="9"/>
        <v>0</v>
      </c>
    </row>
    <row r="60" spans="1:43" x14ac:dyDescent="0.25">
      <c r="A60" s="1" t="s">
        <v>63</v>
      </c>
      <c r="B60" s="1">
        <v>384</v>
      </c>
      <c r="C60" s="1">
        <v>59</v>
      </c>
      <c r="D60" s="1">
        <v>19</v>
      </c>
      <c r="E60" s="1">
        <v>7</v>
      </c>
      <c r="F60" s="1">
        <v>408</v>
      </c>
      <c r="G60" s="1">
        <v>51</v>
      </c>
      <c r="H60" s="1">
        <v>5</v>
      </c>
      <c r="I60" s="1">
        <v>3</v>
      </c>
      <c r="J60" s="1">
        <v>399</v>
      </c>
      <c r="K60" s="1">
        <v>39</v>
      </c>
      <c r="L60" s="1">
        <v>9</v>
      </c>
      <c r="M60" s="1">
        <v>7</v>
      </c>
      <c r="N60" s="1">
        <v>309</v>
      </c>
      <c r="O60" s="1">
        <v>35</v>
      </c>
      <c r="P60" s="1">
        <v>23</v>
      </c>
      <c r="Q60" s="1">
        <v>7</v>
      </c>
      <c r="R60" s="1">
        <f>CONTROL!$C$3*B60+CONTROL!$C$4*C60+CONTROL!$C$5*D60+CONTROL!$C$6*E60</f>
        <v>512.16666666666663</v>
      </c>
      <c r="S60" s="1">
        <f>CONTROL!$C$3*F60+CONTROL!$C$4*G60+CONTROL!$C$5*H60+CONTROL!$C$6*I60</f>
        <v>493.9</v>
      </c>
      <c r="T60" s="1">
        <f>CONTROL!$C$3*J60+CONTROL!$C$4*K60+CONTROL!$C$5*L60+CONTROL!$C$6*M60</f>
        <v>483.16666666666669</v>
      </c>
      <c r="U60" s="1">
        <f>CONTROL!$C$3*N60+CONTROL!$C$4*O60+CONTROL!$C$5*P60+CONTROL!$C$6*Q60</f>
        <v>409.9666666666667</v>
      </c>
      <c r="V60" s="1">
        <f t="shared" si="2"/>
        <v>-2.8698634019493782E-2</v>
      </c>
      <c r="W60" s="1">
        <f t="shared" si="3"/>
        <v>-8.6616155990051083E-2</v>
      </c>
      <c r="X60" s="1">
        <f>T60+CONTROL!$F$4*T60*V60</f>
        <v>469.3004433295813</v>
      </c>
      <c r="Y60" s="1">
        <f>U60+CONTROL!$F$4*U60*W60</f>
        <v>374.45692991594541</v>
      </c>
      <c r="Z60" s="1">
        <f>IF(CONTROL!$H$4=0,pop_data!I49,pop_data!H49)</f>
        <v>0</v>
      </c>
      <c r="AA60" s="1">
        <f>X60+CONTROL!$F$4*X60*$Z60</f>
        <v>469.3004433295813</v>
      </c>
      <c r="AB60" s="1">
        <f>Y60+CONTROL!$F$4*Y60*$Z60</f>
        <v>374.45692991594541</v>
      </c>
      <c r="AC60" s="19">
        <f>'RY2019'!AJ59</f>
        <v>0.26456876456876455</v>
      </c>
      <c r="AD60" s="19">
        <f>'RY2020'!AJ59</f>
        <v>0.21794871794871795</v>
      </c>
      <c r="AE60" s="1">
        <f t="shared" si="4"/>
        <v>469.3004433295813</v>
      </c>
      <c r="AF60" s="1">
        <f t="shared" si="5"/>
        <v>374.45692991594541</v>
      </c>
      <c r="AG60" s="1">
        <f>'RY2019'!AK59</f>
        <v>1716</v>
      </c>
      <c r="AH60" s="1">
        <f>'RY2020'!AK59</f>
        <v>1716</v>
      </c>
      <c r="AI60" s="1">
        <f t="shared" si="10"/>
        <v>0</v>
      </c>
      <c r="AJ60" s="1">
        <f t="shared" si="11"/>
        <v>0</v>
      </c>
      <c r="AL60" s="1">
        <f>T60+CONTROL!$F$4*T60*$Z60</f>
        <v>483.16666666666669</v>
      </c>
      <c r="AM60" s="1">
        <f>U60+CONTROL!$F$4*U60*$Z60</f>
        <v>409.9666666666667</v>
      </c>
      <c r="AN60" s="1">
        <f t="shared" si="6"/>
        <v>483.16666666666669</v>
      </c>
      <c r="AO60" s="1">
        <f t="shared" si="7"/>
        <v>409.9666666666667</v>
      </c>
      <c r="AP60" s="1">
        <f t="shared" si="8"/>
        <v>0</v>
      </c>
      <c r="AQ60" s="1">
        <f t="shared" si="9"/>
        <v>0</v>
      </c>
    </row>
    <row r="61" spans="1:43" x14ac:dyDescent="0.25">
      <c r="A61" s="1" t="s">
        <v>64</v>
      </c>
      <c r="B61" s="1">
        <v>1546</v>
      </c>
      <c r="C61" s="1">
        <v>531</v>
      </c>
      <c r="D61" s="1">
        <v>84</v>
      </c>
      <c r="E61" s="1">
        <v>51</v>
      </c>
      <c r="F61" s="1">
        <v>1763</v>
      </c>
      <c r="G61" s="1">
        <v>649</v>
      </c>
      <c r="H61" s="1">
        <v>63</v>
      </c>
      <c r="I61" s="1">
        <v>59</v>
      </c>
      <c r="J61" s="1">
        <v>1917</v>
      </c>
      <c r="K61" s="1">
        <v>678</v>
      </c>
      <c r="L61" s="1">
        <v>116</v>
      </c>
      <c r="M61" s="1">
        <v>72</v>
      </c>
      <c r="N61" s="1">
        <v>1409</v>
      </c>
      <c r="O61" s="1">
        <v>664</v>
      </c>
      <c r="P61" s="1">
        <v>141</v>
      </c>
      <c r="Q61" s="1">
        <v>94</v>
      </c>
      <c r="R61" s="1">
        <f>CONTROL!$C$3*B61+CONTROL!$C$4*C61+CONTROL!$C$5*D61+CONTROL!$C$6*E61</f>
        <v>2534.3000000000002</v>
      </c>
      <c r="S61" s="1">
        <f>CONTROL!$C$3*F61+CONTROL!$C$4*G61+CONTROL!$C$5*H61+CONTROL!$C$6*I61</f>
        <v>2900.2333333333336</v>
      </c>
      <c r="T61" s="1">
        <f>CONTROL!$C$3*J61+CONTROL!$C$4*K61+CONTROL!$C$5*L61+CONTROL!$C$6*M61</f>
        <v>3207.7999999999997</v>
      </c>
      <c r="U61" s="1">
        <f>CONTROL!$C$3*N61+CONTROL!$C$4*O61+CONTROL!$C$5*P61+CONTROL!$C$6*Q61</f>
        <v>2767.8666666666663</v>
      </c>
      <c r="V61" s="1">
        <f t="shared" si="2"/>
        <v>0.12522060498064139</v>
      </c>
      <c r="W61" s="1">
        <f t="shared" si="3"/>
        <v>-1.5547968720096332E-2</v>
      </c>
      <c r="X61" s="1">
        <f>T61+CONTROL!$F$4*T61*V61</f>
        <v>3609.4826566569013</v>
      </c>
      <c r="Y61" s="1">
        <f>U61+CONTROL!$F$4*U61*W61</f>
        <v>2724.8319623119355</v>
      </c>
      <c r="Z61" s="1">
        <f>IF(CONTROL!$H$4=0,pop_data!I50,pop_data!H50)</f>
        <v>4.6206748334407912E-3</v>
      </c>
      <c r="AA61" s="1">
        <f>X61+CONTROL!$F$4*X61*$Z61</f>
        <v>3626.1609023302567</v>
      </c>
      <c r="AB61" s="1">
        <f>Y61+CONTROL!$F$4*Y61*$Z61</f>
        <v>2737.4225247855452</v>
      </c>
      <c r="AC61" s="19">
        <f>'RY2019'!AJ60</f>
        <v>1.1729801324503311</v>
      </c>
      <c r="AD61" s="19">
        <f>'RY2020'!AJ60</f>
        <v>1.1520529801324504</v>
      </c>
      <c r="AE61" s="1">
        <f t="shared" si="4"/>
        <v>3091.4086283416259</v>
      </c>
      <c r="AF61" s="1">
        <f t="shared" si="5"/>
        <v>2376.125553245673</v>
      </c>
      <c r="AG61" s="1">
        <f>'RY2019'!AK60</f>
        <v>3775</v>
      </c>
      <c r="AH61" s="1">
        <f>'RY2020'!AK60</f>
        <v>3775</v>
      </c>
      <c r="AI61" s="1">
        <f t="shared" si="10"/>
        <v>0</v>
      </c>
      <c r="AJ61" s="1">
        <f t="shared" si="11"/>
        <v>0</v>
      </c>
      <c r="AL61" s="1">
        <f>T61+CONTROL!$F$4*T61*$Z61</f>
        <v>3222.622200730711</v>
      </c>
      <c r="AM61" s="1">
        <f>U61+CONTROL!$F$4*U61*$Z61</f>
        <v>2780.6560785156526</v>
      </c>
      <c r="AN61" s="1">
        <f t="shared" si="6"/>
        <v>2747.3800378858255</v>
      </c>
      <c r="AO61" s="1">
        <f t="shared" si="7"/>
        <v>2413.6529538736695</v>
      </c>
      <c r="AP61" s="1">
        <f t="shared" si="8"/>
        <v>0</v>
      </c>
      <c r="AQ61" s="1">
        <f t="shared" si="9"/>
        <v>0</v>
      </c>
    </row>
    <row r="62" spans="1:43" x14ac:dyDescent="0.25">
      <c r="A62" s="1" t="s">
        <v>65</v>
      </c>
      <c r="B62" s="1">
        <v>76078</v>
      </c>
      <c r="C62" s="1">
        <v>32459</v>
      </c>
      <c r="D62" s="1">
        <v>11937</v>
      </c>
      <c r="E62" s="1">
        <v>6140</v>
      </c>
      <c r="F62" s="1">
        <v>74239</v>
      </c>
      <c r="G62" s="1">
        <v>33239</v>
      </c>
      <c r="H62" s="1">
        <v>11954</v>
      </c>
      <c r="I62" s="1">
        <v>6647</v>
      </c>
      <c r="J62" s="1">
        <v>75868</v>
      </c>
      <c r="K62" s="1">
        <v>35978</v>
      </c>
      <c r="L62" s="1">
        <v>11764</v>
      </c>
      <c r="M62" s="1">
        <v>7588</v>
      </c>
      <c r="N62" s="1">
        <v>71302</v>
      </c>
      <c r="O62" s="1">
        <v>36478</v>
      </c>
      <c r="P62" s="1">
        <v>11659</v>
      </c>
      <c r="Q62" s="1">
        <v>7717</v>
      </c>
      <c r="R62" s="1">
        <f>CONTROL!$C$3*B62+CONTROL!$C$4*C62+CONTROL!$C$5*D62+CONTROL!$C$6*E62</f>
        <v>153923.13333333336</v>
      </c>
      <c r="S62" s="1">
        <f>CONTROL!$C$3*F62+CONTROL!$C$4*G62+CONTROL!$C$5*H62+CONTROL!$C$6*I62</f>
        <v>154301.83333333334</v>
      </c>
      <c r="T62" s="1">
        <f>CONTROL!$C$3*J62+CONTROL!$C$4*K62+CONTROL!$C$5*L62+CONTROL!$C$6*M62</f>
        <v>161500.26666666666</v>
      </c>
      <c r="U62" s="1">
        <f>CONTROL!$C$3*N62+CONTROL!$C$4*O62+CONTROL!$C$5*P62+CONTROL!$C$6*Q62</f>
        <v>157745.76666666666</v>
      </c>
      <c r="V62" s="1">
        <f t="shared" si="2"/>
        <v>2.4555978669886014E-2</v>
      </c>
      <c r="W62" s="1">
        <f t="shared" si="3"/>
        <v>1.1701999384488954E-2</v>
      </c>
      <c r="X62" s="1">
        <f>T62+CONTROL!$F$4*T62*V62</f>
        <v>165466.06377011424</v>
      </c>
      <c r="Y62" s="1">
        <f>U62+CONTROL!$F$4*U62*W62</f>
        <v>159591.70753110573</v>
      </c>
      <c r="Z62" s="1">
        <f>IF(CONTROL!$H$4=0,pop_data!I51,pop_data!H51)</f>
        <v>5.8877790440437082E-2</v>
      </c>
      <c r="AA62" s="1">
        <f>X62+CONTROL!$F$4*X62*$Z62</f>
        <v>175208.33999777504</v>
      </c>
      <c r="AB62" s="1">
        <f>Y62+CONTROL!$F$4*Y62*$Z62</f>
        <v>168988.11464315371</v>
      </c>
      <c r="AC62" s="19">
        <f>'RY2019'!AJ61</f>
        <v>30.533818938605616</v>
      </c>
      <c r="AD62" s="19">
        <f>'RY2020'!AJ61</f>
        <v>31.465556711758587</v>
      </c>
      <c r="AE62" s="1">
        <f t="shared" si="4"/>
        <v>5738.1731499117959</v>
      </c>
      <c r="AF62" s="1">
        <f t="shared" si="5"/>
        <v>5370.5744408457685</v>
      </c>
      <c r="AG62" s="1">
        <f>'RY2019'!AK61</f>
        <v>4805</v>
      </c>
      <c r="AH62" s="1">
        <f>'RY2020'!AK61</f>
        <v>4805</v>
      </c>
      <c r="AI62" s="1">
        <f t="shared" si="10"/>
        <v>1.1942087720940262</v>
      </c>
      <c r="AJ62" s="1">
        <f t="shared" si="11"/>
        <v>1.1177053987192027</v>
      </c>
      <c r="AL62" s="1">
        <f>T62+CONTROL!$F$4*T62*$Z62</f>
        <v>171009.04552354137</v>
      </c>
      <c r="AM62" s="1">
        <f>U62+CONTROL!$F$4*U62*$Z62</f>
        <v>167033.48885933275</v>
      </c>
      <c r="AN62" s="1">
        <f t="shared" si="6"/>
        <v>5600.643858778014</v>
      </c>
      <c r="AO62" s="1">
        <f t="shared" si="7"/>
        <v>5308.4549048170129</v>
      </c>
      <c r="AP62" s="1">
        <f t="shared" si="8"/>
        <v>1.1655866511504711</v>
      </c>
      <c r="AQ62" s="1">
        <f t="shared" si="9"/>
        <v>1.1047772954874115</v>
      </c>
    </row>
    <row r="63" spans="1:43" x14ac:dyDescent="0.25">
      <c r="A63" s="1" t="s">
        <v>66</v>
      </c>
      <c r="B63" s="1">
        <v>1041</v>
      </c>
      <c r="C63" s="1">
        <v>333</v>
      </c>
      <c r="D63" s="1">
        <v>24</v>
      </c>
      <c r="E63" s="1">
        <v>25</v>
      </c>
      <c r="F63" s="1">
        <v>921</v>
      </c>
      <c r="G63" s="1">
        <v>377</v>
      </c>
      <c r="H63" s="1">
        <v>28</v>
      </c>
      <c r="I63" s="1">
        <v>34</v>
      </c>
      <c r="J63" s="1">
        <v>1011</v>
      </c>
      <c r="K63" s="1">
        <v>430</v>
      </c>
      <c r="L63" s="1">
        <v>45</v>
      </c>
      <c r="M63" s="1">
        <v>43</v>
      </c>
      <c r="N63" s="1">
        <v>845</v>
      </c>
      <c r="O63" s="1">
        <v>391</v>
      </c>
      <c r="P63" s="1">
        <v>66</v>
      </c>
      <c r="Q63" s="1">
        <v>52</v>
      </c>
      <c r="R63" s="1">
        <f>CONTROL!$C$3*B63+CONTROL!$C$4*C63+CONTROL!$C$5*D63+CONTROL!$C$6*E63</f>
        <v>1599.7666666666669</v>
      </c>
      <c r="S63" s="1">
        <f>CONTROL!$C$3*F63+CONTROL!$C$4*G63+CONTROL!$C$5*H63+CONTROL!$C$6*I63</f>
        <v>1567.2666666666667</v>
      </c>
      <c r="T63" s="1">
        <f>CONTROL!$C$3*J63+CONTROL!$C$4*K63+CONTROL!$C$5*L63+CONTROL!$C$6*M63</f>
        <v>1778.1666666666667</v>
      </c>
      <c r="U63" s="1">
        <f>CONTROL!$C$3*N63+CONTROL!$C$4*O63+CONTROL!$C$5*P63+CONTROL!$C$6*Q63</f>
        <v>1610.6666666666667</v>
      </c>
      <c r="V63" s="1">
        <f t="shared" si="2"/>
        <v>5.7125011443541249E-2</v>
      </c>
      <c r="W63" s="1">
        <f t="shared" si="3"/>
        <v>2.0183670701378185E-2</v>
      </c>
      <c r="X63" s="1">
        <f>T63+CONTROL!$F$4*T63*V63</f>
        <v>1879.7444578485238</v>
      </c>
      <c r="Y63" s="1">
        <f>U63+CONTROL!$F$4*U63*W63</f>
        <v>1643.1758322763533</v>
      </c>
      <c r="Z63" s="1">
        <f>IF(CONTROL!$H$4=0,pop_data!I52,pop_data!H52)</f>
        <v>0</v>
      </c>
      <c r="AA63" s="1">
        <f>X63+CONTROL!$F$4*X63*$Z63</f>
        <v>1879.7444578485238</v>
      </c>
      <c r="AB63" s="1">
        <f>Y63+CONTROL!$F$4*Y63*$Z63</f>
        <v>1643.1758322763533</v>
      </c>
      <c r="AC63" s="19">
        <f>'RY2019'!AJ62</f>
        <v>1</v>
      </c>
      <c r="AD63" s="19">
        <f>'RY2020'!AJ62</f>
        <v>1</v>
      </c>
      <c r="AE63" s="1">
        <f t="shared" si="4"/>
        <v>1879.7444578485238</v>
      </c>
      <c r="AF63" s="1">
        <f t="shared" si="5"/>
        <v>1643.1758322763533</v>
      </c>
      <c r="AG63" s="1">
        <f>'RY2019'!AK62</f>
        <v>3775</v>
      </c>
      <c r="AH63" s="1">
        <f>'RY2020'!AK62</f>
        <v>3775</v>
      </c>
      <c r="AI63" s="1">
        <f t="shared" si="10"/>
        <v>0</v>
      </c>
      <c r="AJ63" s="1">
        <f t="shared" si="11"/>
        <v>0</v>
      </c>
      <c r="AL63" s="1">
        <f>T63+CONTROL!$F$4*T63*$Z63</f>
        <v>1778.1666666666667</v>
      </c>
      <c r="AM63" s="1">
        <f>U63+CONTROL!$F$4*U63*$Z63</f>
        <v>1610.6666666666667</v>
      </c>
      <c r="AN63" s="1">
        <f t="shared" si="6"/>
        <v>1778.1666666666667</v>
      </c>
      <c r="AO63" s="1">
        <f t="shared" si="7"/>
        <v>1610.6666666666667</v>
      </c>
      <c r="AP63" s="1">
        <f t="shared" si="8"/>
        <v>0</v>
      </c>
      <c r="AQ63" s="1">
        <f t="shared" si="9"/>
        <v>0</v>
      </c>
    </row>
    <row r="64" spans="1:43" x14ac:dyDescent="0.25">
      <c r="A64" s="1" t="s">
        <v>67</v>
      </c>
      <c r="B64" s="1">
        <v>312</v>
      </c>
      <c r="C64" s="1">
        <v>71</v>
      </c>
      <c r="D64" s="1">
        <v>0</v>
      </c>
      <c r="E64" s="1">
        <v>0</v>
      </c>
      <c r="F64" s="1">
        <v>303</v>
      </c>
      <c r="G64" s="1">
        <v>66</v>
      </c>
      <c r="H64" s="1">
        <v>0</v>
      </c>
      <c r="I64" s="1">
        <v>0</v>
      </c>
      <c r="J64" s="1">
        <v>303</v>
      </c>
      <c r="K64" s="1">
        <v>58</v>
      </c>
      <c r="L64" s="1">
        <v>0</v>
      </c>
      <c r="M64" s="1">
        <v>0</v>
      </c>
      <c r="N64" s="1">
        <v>303</v>
      </c>
      <c r="O64" s="1">
        <v>48</v>
      </c>
      <c r="P64" s="1">
        <v>0</v>
      </c>
      <c r="Q64" s="1">
        <v>0</v>
      </c>
      <c r="R64" s="1">
        <f>CONTROL!$C$3*B64+CONTROL!$C$4*C64+CONTROL!$C$5*D64+CONTROL!$C$6*E64</f>
        <v>411.4</v>
      </c>
      <c r="S64" s="1">
        <f>CONTROL!$C$3*F64+CONTROL!$C$4*G64+CONTROL!$C$5*H64+CONTROL!$C$6*I64</f>
        <v>395.4</v>
      </c>
      <c r="T64" s="1">
        <f>CONTROL!$C$3*J64+CONTROL!$C$4*K64+CONTROL!$C$5*L64+CONTROL!$C$6*M64</f>
        <v>384.2</v>
      </c>
      <c r="U64" s="1">
        <f>CONTROL!$C$3*N64+CONTROL!$C$4*O64+CONTROL!$C$5*P64+CONTROL!$C$6*Q64</f>
        <v>370.2</v>
      </c>
      <c r="V64" s="1">
        <f t="shared" si="2"/>
        <v>-3.3608667886823887E-2</v>
      </c>
      <c r="W64" s="1">
        <f t="shared" si="3"/>
        <v>-3.2382550291391067E-2</v>
      </c>
      <c r="X64" s="1">
        <f>T64+CONTROL!$F$4*T64*V64</f>
        <v>371.28754979788226</v>
      </c>
      <c r="Y64" s="1">
        <f>U64+CONTROL!$F$4*U64*W64</f>
        <v>358.21197988212703</v>
      </c>
      <c r="Z64" s="1">
        <f>IF(CONTROL!$H$4=0,pop_data!I53,pop_data!H53)</f>
        <v>0</v>
      </c>
      <c r="AA64" s="1">
        <f>X64+CONTROL!$F$4*X64*$Z64</f>
        <v>371.28754979788226</v>
      </c>
      <c r="AB64" s="1">
        <f>Y64+CONTROL!$F$4*Y64*$Z64</f>
        <v>358.21197988212703</v>
      </c>
      <c r="AC64" s="19">
        <f>'RY2019'!AJ63</f>
        <v>0.21037296037296038</v>
      </c>
      <c r="AD64" s="19">
        <f>'RY2020'!AJ63</f>
        <v>0.20454545454545456</v>
      </c>
      <c r="AE64" s="1">
        <f t="shared" si="4"/>
        <v>371.28754979788226</v>
      </c>
      <c r="AF64" s="1">
        <f t="shared" si="5"/>
        <v>358.21197988212703</v>
      </c>
      <c r="AG64" s="1">
        <f>'RY2019'!AK63</f>
        <v>1716</v>
      </c>
      <c r="AH64" s="1">
        <f>'RY2020'!AK63</f>
        <v>1716</v>
      </c>
      <c r="AI64" s="1">
        <f t="shared" si="10"/>
        <v>0</v>
      </c>
      <c r="AJ64" s="1">
        <f t="shared" si="11"/>
        <v>0</v>
      </c>
      <c r="AL64" s="1">
        <f>T64+CONTROL!$F$4*T64*$Z64</f>
        <v>384.2</v>
      </c>
      <c r="AM64" s="1">
        <f>U64+CONTROL!$F$4*U64*$Z64</f>
        <v>370.2</v>
      </c>
      <c r="AN64" s="1">
        <f t="shared" si="6"/>
        <v>384.2</v>
      </c>
      <c r="AO64" s="1">
        <f t="shared" si="7"/>
        <v>370.2</v>
      </c>
      <c r="AP64" s="1">
        <f t="shared" si="8"/>
        <v>0</v>
      </c>
      <c r="AQ64" s="1">
        <f t="shared" si="9"/>
        <v>0</v>
      </c>
    </row>
    <row r="65" spans="1:43" x14ac:dyDescent="0.25">
      <c r="A65" s="1" t="s">
        <v>68</v>
      </c>
      <c r="B65" s="1">
        <v>15393</v>
      </c>
      <c r="C65" s="1">
        <v>1961</v>
      </c>
      <c r="D65" s="1">
        <v>2238</v>
      </c>
      <c r="E65" s="1">
        <v>408</v>
      </c>
      <c r="F65" s="1">
        <v>15807</v>
      </c>
      <c r="G65" s="1">
        <v>2148</v>
      </c>
      <c r="H65" s="1">
        <v>2280</v>
      </c>
      <c r="I65" s="1">
        <v>375</v>
      </c>
      <c r="J65" s="1">
        <v>17162</v>
      </c>
      <c r="K65" s="1">
        <v>2500</v>
      </c>
      <c r="L65" s="1">
        <v>2042</v>
      </c>
      <c r="M65" s="1">
        <v>280</v>
      </c>
      <c r="N65" s="1">
        <v>15731</v>
      </c>
      <c r="O65" s="1">
        <v>2765</v>
      </c>
      <c r="P65" s="1">
        <v>1480</v>
      </c>
      <c r="Q65" s="1">
        <v>259</v>
      </c>
      <c r="R65" s="1">
        <f>CONTROL!$C$3*B65+CONTROL!$C$4*C65+CONTROL!$C$5*D65+CONTROL!$C$6*E65</f>
        <v>22603.200000000001</v>
      </c>
      <c r="S65" s="1">
        <f>CONTROL!$C$3*F65+CONTROL!$C$4*G65+CONTROL!$C$5*H65+CONTROL!$C$6*I65</f>
        <v>23274.7</v>
      </c>
      <c r="T65" s="1">
        <f>CONTROL!$C$3*J65+CONTROL!$C$4*K65+CONTROL!$C$5*L65+CONTROL!$C$6*M65</f>
        <v>24535.866666666669</v>
      </c>
      <c r="U65" s="1">
        <f>CONTROL!$C$3*N65+CONTROL!$C$4*O65+CONTROL!$C$5*P65+CONTROL!$C$6*Q65</f>
        <v>22531.166666666668</v>
      </c>
      <c r="V65" s="1">
        <f t="shared" si="2"/>
        <v>4.1947172498295986E-2</v>
      </c>
      <c r="W65" s="1">
        <f t="shared" si="3"/>
        <v>-1.3759358108086168E-2</v>
      </c>
      <c r="X65" s="1">
        <f>T65+CONTROL!$F$4*T65*V65</f>
        <v>25565.076898128525</v>
      </c>
      <c r="Y65" s="1">
        <f>U65+CONTROL!$F$4*U65*W65</f>
        <v>22221.152275907029</v>
      </c>
      <c r="Z65" s="1">
        <f>IF(CONTROL!$H$4=0,pop_data!I54,pop_data!H54)</f>
        <v>4.8864940572295602E-2</v>
      </c>
      <c r="AA65" s="1">
        <f>X65+CONTROL!$F$4*X65*$Z65</f>
        <v>26814.312861481743</v>
      </c>
      <c r="AB65" s="1">
        <f>Y65+CONTROL!$F$4*Y65*$Z65</f>
        <v>23306.987561317157</v>
      </c>
      <c r="AC65" s="19">
        <f>'RY2019'!AJ64</f>
        <v>5</v>
      </c>
      <c r="AD65" s="19">
        <f>'RY2020'!AJ64</f>
        <v>5</v>
      </c>
      <c r="AE65" s="1">
        <f t="shared" si="4"/>
        <v>5362.8625722963488</v>
      </c>
      <c r="AF65" s="1">
        <f t="shared" si="5"/>
        <v>4661.3975122634311</v>
      </c>
      <c r="AG65" s="1">
        <f>'RY2019'!AK64</f>
        <v>4462</v>
      </c>
      <c r="AH65" s="1">
        <f>'RY2020'!AK64</f>
        <v>4462</v>
      </c>
      <c r="AI65" s="1">
        <f t="shared" si="10"/>
        <v>1.2018965872470526</v>
      </c>
      <c r="AJ65" s="1">
        <f t="shared" si="11"/>
        <v>1.0446879229635659</v>
      </c>
      <c r="AL65" s="1">
        <f>T65+CONTROL!$F$4*T65*$Z65</f>
        <v>25734.810333223104</v>
      </c>
      <c r="AM65" s="1">
        <f>U65+CONTROL!$F$4*U65*$Z65</f>
        <v>23632.150786857823</v>
      </c>
      <c r="AN65" s="1">
        <f t="shared" si="6"/>
        <v>5146.9620666446208</v>
      </c>
      <c r="AO65" s="1">
        <f t="shared" si="7"/>
        <v>4726.4301573715647</v>
      </c>
      <c r="AP65" s="1">
        <f t="shared" si="8"/>
        <v>1.1535101000996462</v>
      </c>
      <c r="AQ65" s="1">
        <f t="shared" si="9"/>
        <v>1.0592626977524797</v>
      </c>
    </row>
    <row r="66" spans="1:43" x14ac:dyDescent="0.25">
      <c r="A66" s="1" t="s">
        <v>69</v>
      </c>
      <c r="B66" s="1">
        <v>3080</v>
      </c>
      <c r="C66" s="1">
        <v>1120</v>
      </c>
      <c r="D66" s="1">
        <v>715</v>
      </c>
      <c r="E66" s="1">
        <v>266</v>
      </c>
      <c r="F66" s="1">
        <v>3202</v>
      </c>
      <c r="G66" s="1">
        <v>1200</v>
      </c>
      <c r="H66" s="1">
        <v>716</v>
      </c>
      <c r="I66" s="1">
        <v>200</v>
      </c>
      <c r="J66" s="1">
        <v>4783</v>
      </c>
      <c r="K66" s="1">
        <v>373</v>
      </c>
      <c r="L66" s="1">
        <v>1105</v>
      </c>
      <c r="M66" s="1">
        <v>0</v>
      </c>
      <c r="N66" s="1">
        <v>2643</v>
      </c>
      <c r="O66" s="1">
        <v>832</v>
      </c>
      <c r="P66" s="1">
        <v>1425</v>
      </c>
      <c r="Q66" s="1">
        <v>453</v>
      </c>
      <c r="R66" s="1">
        <f>CONTROL!$C$3*B66+CONTROL!$C$4*C66+CONTROL!$C$5*D66+CONTROL!$C$6*E66</f>
        <v>6368.333333333333</v>
      </c>
      <c r="S66" s="1">
        <f>CONTROL!$C$3*F66+CONTROL!$C$4*G66+CONTROL!$C$5*H66+CONTROL!$C$6*I66</f>
        <v>6460.9333333333334</v>
      </c>
      <c r="T66" s="1">
        <f>CONTROL!$C$3*J66+CONTROL!$C$4*K66+CONTROL!$C$5*L66+CONTROL!$C$6*M66</f>
        <v>7073.2</v>
      </c>
      <c r="U66" s="1">
        <f>CONTROL!$C$3*N66+CONTROL!$C$4*O66+CONTROL!$C$5*P66+CONTROL!$C$6*Q66</f>
        <v>7069.3</v>
      </c>
      <c r="V66" s="1">
        <f t="shared" si="2"/>
        <v>5.4652563236252227E-2</v>
      </c>
      <c r="W66" s="1">
        <f t="shared" si="3"/>
        <v>4.7106526645440079E-2</v>
      </c>
      <c r="X66" s="1">
        <f>T66+CONTROL!$F$4*T66*V66</f>
        <v>7459.768510282659</v>
      </c>
      <c r="Y66" s="1">
        <f>U66+CONTROL!$F$4*U66*W66</f>
        <v>7402.3101688146098</v>
      </c>
      <c r="Z66" s="1">
        <f>IF(CONTROL!$H$4=0,pop_data!I55,pop_data!H55)</f>
        <v>1.2423838045288562E-2</v>
      </c>
      <c r="AA66" s="1">
        <f>X66+CONTROL!$F$4*X66*$Z66</f>
        <v>7552.4474661097547</v>
      </c>
      <c r="AB66" s="1">
        <f>Y66+CONTROL!$F$4*Y66*$Z66</f>
        <v>7494.2752715129554</v>
      </c>
      <c r="AC66" s="19">
        <f>'RY2019'!AJ65</f>
        <v>2.2377367654201072</v>
      </c>
      <c r="AD66" s="19">
        <f>'RY2020'!AJ65</f>
        <v>2.1996114618746967</v>
      </c>
      <c r="AE66" s="1">
        <f t="shared" si="4"/>
        <v>3375.0383793206688</v>
      </c>
      <c r="AF66" s="1">
        <f t="shared" si="5"/>
        <v>3407.090480027638</v>
      </c>
      <c r="AG66" s="1">
        <f>'RY2019'!AK65</f>
        <v>4118</v>
      </c>
      <c r="AH66" s="1">
        <f>'RY2020'!AK65</f>
        <v>4118</v>
      </c>
      <c r="AI66" s="1">
        <f t="shared" si="10"/>
        <v>0</v>
      </c>
      <c r="AJ66" s="1">
        <f t="shared" si="11"/>
        <v>0</v>
      </c>
      <c r="AL66" s="1">
        <f>T66+CONTROL!$F$4*T66*$Z66</f>
        <v>7161.0762912619348</v>
      </c>
      <c r="AM66" s="1">
        <f>U66+CONTROL!$F$4*U66*$Z66</f>
        <v>7157.1278382935589</v>
      </c>
      <c r="AN66" s="1">
        <f t="shared" si="6"/>
        <v>3200.1423947277963</v>
      </c>
      <c r="AO66" s="1">
        <f t="shared" si="7"/>
        <v>3253.8145769588068</v>
      </c>
      <c r="AP66" s="1">
        <f t="shared" si="8"/>
        <v>0</v>
      </c>
      <c r="AQ66" s="1">
        <f t="shared" si="9"/>
        <v>0</v>
      </c>
    </row>
    <row r="67" spans="1:43" x14ac:dyDescent="0.25">
      <c r="A67" s="1" t="s">
        <v>70</v>
      </c>
      <c r="B67" s="1">
        <v>16204</v>
      </c>
      <c r="C67" s="1">
        <v>9645</v>
      </c>
      <c r="D67" s="1">
        <v>3024</v>
      </c>
      <c r="E67" s="1">
        <v>1698</v>
      </c>
      <c r="F67" s="1">
        <v>16661</v>
      </c>
      <c r="G67" s="1">
        <v>11778</v>
      </c>
      <c r="H67" s="1">
        <v>3100</v>
      </c>
      <c r="I67" s="1">
        <v>1846</v>
      </c>
      <c r="J67" s="1">
        <v>21914</v>
      </c>
      <c r="K67" s="1">
        <v>13240</v>
      </c>
      <c r="L67" s="1">
        <v>3326</v>
      </c>
      <c r="M67" s="1">
        <v>1956</v>
      </c>
      <c r="N67" s="1">
        <v>15843</v>
      </c>
      <c r="O67" s="1">
        <v>11094</v>
      </c>
      <c r="P67" s="1">
        <v>2998</v>
      </c>
      <c r="Q67" s="1">
        <v>1914</v>
      </c>
      <c r="R67" s="1">
        <f>CONTROL!$C$3*B67+CONTROL!$C$4*C67+CONTROL!$C$5*D67+CONTROL!$C$6*E67</f>
        <v>38224.400000000001</v>
      </c>
      <c r="S67" s="1">
        <f>CONTROL!$C$3*F67+CONTROL!$C$4*G67+CONTROL!$C$5*H67+CONTROL!$C$6*I67</f>
        <v>42109.866666666661</v>
      </c>
      <c r="T67" s="1">
        <f>CONTROL!$C$3*J67+CONTROL!$C$4*K67+CONTROL!$C$5*L67+CONTROL!$C$6*M67</f>
        <v>50009.599999999999</v>
      </c>
      <c r="U67" s="1">
        <f>CONTROL!$C$3*N67+CONTROL!$C$4*O67+CONTROL!$C$5*P67+CONTROL!$C$6*Q67</f>
        <v>40318.400000000001</v>
      </c>
      <c r="V67" s="1">
        <f t="shared" si="2"/>
        <v>0.1446235077383374</v>
      </c>
      <c r="W67" s="1">
        <f t="shared" si="3"/>
        <v>-3.0943185004025375E-3</v>
      </c>
      <c r="X67" s="1">
        <f>T67+CONTROL!$F$4*T67*V67</f>
        <v>57242.163772591157</v>
      </c>
      <c r="Y67" s="1">
        <f>U67+CONTROL!$F$4*U67*W67</f>
        <v>40193.642028973372</v>
      </c>
      <c r="Z67" s="1">
        <f>IF(CONTROL!$H$4=0,pop_data!I56,pop_data!H56)</f>
        <v>3.8153984806424325E-2</v>
      </c>
      <c r="AA67" s="1">
        <f>X67+CONTROL!$F$4*X67*$Z67</f>
        <v>59426.180419457451</v>
      </c>
      <c r="AB67" s="1">
        <f>Y67+CONTROL!$F$4*Y67*$Z67</f>
        <v>41727.189636261683</v>
      </c>
      <c r="AC67" s="19">
        <f>'RY2019'!AJ66</f>
        <v>9.1111342351716971</v>
      </c>
      <c r="AD67" s="19">
        <f>'RY2020'!AJ66</f>
        <v>8.8661810613943821</v>
      </c>
      <c r="AE67" s="1">
        <f t="shared" si="4"/>
        <v>6522.3691019779581</v>
      </c>
      <c r="AF67" s="1">
        <f t="shared" si="5"/>
        <v>4706.3317732087071</v>
      </c>
      <c r="AG67" s="1">
        <f>'RY2019'!AK66</f>
        <v>4805</v>
      </c>
      <c r="AH67" s="1">
        <f>'RY2020'!AK66</f>
        <v>4805</v>
      </c>
      <c r="AI67" s="1">
        <f t="shared" ref="AI67:AI102" si="12">IF(AE67&gt;AG67,AE67/AG67,0)</f>
        <v>1.3574129244491069</v>
      </c>
      <c r="AJ67" s="1">
        <f t="shared" ref="AJ67:AJ102" si="13">IF(AF67&gt;AH67,AF67/AH67,0)</f>
        <v>0</v>
      </c>
      <c r="AL67" s="1">
        <f>T67+CONTROL!$F$4*T67*$Z67</f>
        <v>51917.665518575355</v>
      </c>
      <c r="AM67" s="1">
        <f>U67+CONTROL!$F$4*U67*$Z67</f>
        <v>41856.707621019341</v>
      </c>
      <c r="AN67" s="1">
        <f t="shared" si="6"/>
        <v>5698.2658995581114</v>
      </c>
      <c r="AO67" s="1">
        <f t="shared" si="7"/>
        <v>4720.939864771558</v>
      </c>
      <c r="AP67" s="1">
        <f t="shared" si="8"/>
        <v>1.185903413019378</v>
      </c>
      <c r="AQ67" s="1">
        <f t="shared" si="9"/>
        <v>0</v>
      </c>
    </row>
    <row r="68" spans="1:43" x14ac:dyDescent="0.25">
      <c r="A68" s="1" t="s">
        <v>71</v>
      </c>
      <c r="B68" s="1">
        <v>0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f>CONTROL!$C$3*B68+CONTROL!$C$4*C68+CONTROL!$C$5*D68+CONTROL!$C$6*E68</f>
        <v>0</v>
      </c>
      <c r="S68" s="1">
        <f>CONTROL!$C$3*F68+CONTROL!$C$4*G68+CONTROL!$C$5*H68+CONTROL!$C$6*I68</f>
        <v>0</v>
      </c>
      <c r="T68" s="1">
        <f>CONTROL!$C$3*J68+CONTROL!$C$4*K68+CONTROL!$C$5*L68+CONTROL!$C$6*M68</f>
        <v>0</v>
      </c>
      <c r="U68" s="1">
        <f>CONTROL!$C$3*N68+CONTROL!$C$4*O68+CONTROL!$C$5*P68+CONTROL!$C$6*Q68</f>
        <v>0</v>
      </c>
      <c r="V68" s="1">
        <f t="shared" ref="V68:V102" si="14">IF(OR(R68=0,S68=0,T68=0),0,((S68-R68)/R68+(T68-S68)/S68)/2)</f>
        <v>0</v>
      </c>
      <c r="W68" s="1">
        <f t="shared" ref="W68:W102" si="15">IF(OR(S68=0,T68=0,U68=0),0,((T68-S68)/S68+(U68-T68)/T68)/2)</f>
        <v>0</v>
      </c>
      <c r="X68" s="1">
        <f>T68+CONTROL!$F$4*T68*V68</f>
        <v>0</v>
      </c>
      <c r="Y68" s="1">
        <f>U68+CONTROL!$F$4*U68*W68</f>
        <v>0</v>
      </c>
      <c r="Z68" s="1">
        <f>IF(CONTROL!$H$4=0,pop_data!I36,pop_data!H36)</f>
        <v>0</v>
      </c>
      <c r="AA68" s="1">
        <f>X68+CONTROL!$F$4*X68*$Z68</f>
        <v>0</v>
      </c>
      <c r="AB68" s="1">
        <f>Y68+CONTROL!$F$4*Y68*$Z68</f>
        <v>0</v>
      </c>
      <c r="AC68" s="19">
        <f>'RY2019'!AJ67</f>
        <v>0</v>
      </c>
      <c r="AD68" s="19">
        <f>'RY2020'!AJ67</f>
        <v>0</v>
      </c>
      <c r="AE68" s="1">
        <f t="shared" ref="AE68:AE102" si="16">IF(AC68=0,0,IF(AC68&lt;1,AA68,AA68/AC68))</f>
        <v>0</v>
      </c>
      <c r="AF68" s="1">
        <f t="shared" ref="AF68:AF102" si="17">IF(AD68=0,0,IF(AD68&lt;1,AB68,AB68/AD68))</f>
        <v>0</v>
      </c>
      <c r="AG68" s="1">
        <f>'RY2019'!AK67</f>
        <v>1716</v>
      </c>
      <c r="AH68" s="1">
        <f>'RY2020'!AK67</f>
        <v>1716</v>
      </c>
      <c r="AI68" s="1">
        <f t="shared" si="12"/>
        <v>0</v>
      </c>
      <c r="AJ68" s="1">
        <f t="shared" si="13"/>
        <v>0</v>
      </c>
      <c r="AL68" s="1">
        <f>T68+CONTROL!$F$4*T68*$Z68</f>
        <v>0</v>
      </c>
      <c r="AM68" s="1">
        <f>U68+CONTROL!$F$4*U68*$Z68</f>
        <v>0</v>
      </c>
      <c r="AN68" s="1">
        <f t="shared" ref="AN68:AN102" si="18">IF(AC68=0,0,IF(AC68&lt;1,AL68,AL68/AC68))</f>
        <v>0</v>
      </c>
      <c r="AO68" s="1">
        <f t="shared" ref="AO68:AO102" si="19">IF(AD68=0,0,IF(AD68&lt;1,AM68,AM68/AD68))</f>
        <v>0</v>
      </c>
      <c r="AP68" s="1">
        <f t="shared" ref="AP68:AP102" si="20">IF(AN68&gt;AG68,AN68/AG68,0)</f>
        <v>0</v>
      </c>
      <c r="AQ68" s="1">
        <f t="shared" ref="AQ68:AQ102" si="21">IF(AO68&gt;AH68,AO68/AH68,0)</f>
        <v>0</v>
      </c>
    </row>
    <row r="69" spans="1:43" x14ac:dyDescent="0.25">
      <c r="A69" s="1" t="s">
        <v>72</v>
      </c>
      <c r="B69" s="1">
        <v>7066</v>
      </c>
      <c r="C69" s="1">
        <v>1879</v>
      </c>
      <c r="D69" s="1">
        <v>421</v>
      </c>
      <c r="E69" s="1">
        <v>103</v>
      </c>
      <c r="F69" s="1">
        <v>7066</v>
      </c>
      <c r="G69" s="1">
        <v>1614</v>
      </c>
      <c r="H69" s="1">
        <v>361</v>
      </c>
      <c r="I69" s="1">
        <v>86</v>
      </c>
      <c r="J69" s="1">
        <v>6436</v>
      </c>
      <c r="K69" s="1">
        <v>1826</v>
      </c>
      <c r="L69" s="1">
        <v>341</v>
      </c>
      <c r="M69" s="1">
        <v>67</v>
      </c>
      <c r="N69" s="1">
        <v>6261</v>
      </c>
      <c r="O69" s="1">
        <v>2053</v>
      </c>
      <c r="P69" s="1">
        <v>256</v>
      </c>
      <c r="Q69" s="1">
        <v>81</v>
      </c>
      <c r="R69" s="1">
        <f>CONTROL!$C$3*B69+CONTROL!$C$4*C69+CONTROL!$C$5*D69+CONTROL!$C$6*E69</f>
        <v>10593.366666666667</v>
      </c>
      <c r="S69" s="1">
        <f>CONTROL!$C$3*F69+CONTROL!$C$4*G69+CONTROL!$C$5*H69+CONTROL!$C$6*I69</f>
        <v>10089.533333333335</v>
      </c>
      <c r="T69" s="1">
        <f>CONTROL!$C$3*J69+CONTROL!$C$4*K69+CONTROL!$C$5*L69+CONTROL!$C$6*M69</f>
        <v>9683.1666666666661</v>
      </c>
      <c r="U69" s="1">
        <f>CONTROL!$C$3*N69+CONTROL!$C$4*O69+CONTROL!$C$5*P69+CONTROL!$C$6*Q69</f>
        <v>9720.3000000000011</v>
      </c>
      <c r="V69" s="1">
        <f t="shared" si="14"/>
        <v>-4.3918635674541552E-2</v>
      </c>
      <c r="W69" s="1">
        <f t="shared" si="15"/>
        <v>-1.8220614007620765E-2</v>
      </c>
      <c r="X69" s="1">
        <f>T69+CONTROL!$F$4*T69*V69</f>
        <v>9257.8951976574681</v>
      </c>
      <c r="Y69" s="1">
        <f>U69+CONTROL!$F$4*U69*W69</f>
        <v>9543.1901656617247</v>
      </c>
      <c r="Z69" s="1">
        <f>IF(CONTROL!$H$4=0,pop_data!I57,pop_data!H57)</f>
        <v>2.8340061697832958E-2</v>
      </c>
      <c r="AA69" s="1">
        <f>X69+CONTROL!$F$4*X69*$Z69</f>
        <v>9520.2645187511516</v>
      </c>
      <c r="AB69" s="1">
        <f>Y69+CONTROL!$F$4*Y69*$Z69</f>
        <v>9813.6447637507299</v>
      </c>
      <c r="AC69" s="19">
        <f>'RY2019'!AJ68</f>
        <v>3.0723890632003585</v>
      </c>
      <c r="AD69" s="19">
        <f>'RY2020'!AJ68</f>
        <v>3.1232631107126849</v>
      </c>
      <c r="AE69" s="1">
        <f t="shared" si="16"/>
        <v>3098.6520010699278</v>
      </c>
      <c r="AF69" s="1">
        <f t="shared" si="17"/>
        <v>3142.1127250183522</v>
      </c>
      <c r="AG69" s="1">
        <f>'RY2019'!AK68</f>
        <v>4462</v>
      </c>
      <c r="AH69" s="1">
        <f>'RY2020'!AK68</f>
        <v>4462</v>
      </c>
      <c r="AI69" s="1">
        <f t="shared" si="12"/>
        <v>0</v>
      </c>
      <c r="AJ69" s="1">
        <f t="shared" si="13"/>
        <v>0</v>
      </c>
      <c r="AL69" s="1">
        <f>T69+CONTROL!$F$4*T69*$Z69</f>
        <v>9957.5882074303991</v>
      </c>
      <c r="AM69" s="1">
        <f>U69+CONTROL!$F$4*U69*$Z69</f>
        <v>9995.7739017214462</v>
      </c>
      <c r="AN69" s="1">
        <f t="shared" si="18"/>
        <v>3240.9919455506924</v>
      </c>
      <c r="AO69" s="1">
        <f t="shared" si="19"/>
        <v>3200.4264602096077</v>
      </c>
      <c r="AP69" s="1">
        <f t="shared" si="20"/>
        <v>0</v>
      </c>
      <c r="AQ69" s="1">
        <f t="shared" si="21"/>
        <v>0</v>
      </c>
    </row>
    <row r="70" spans="1:43" x14ac:dyDescent="0.25">
      <c r="A70" s="1" t="s">
        <v>73</v>
      </c>
      <c r="B70" s="1">
        <v>9835</v>
      </c>
      <c r="C70" s="1">
        <v>16961</v>
      </c>
      <c r="D70" s="1">
        <v>2396</v>
      </c>
      <c r="E70" s="1">
        <v>4566</v>
      </c>
      <c r="F70" s="1">
        <v>10022</v>
      </c>
      <c r="G70" s="1">
        <v>17917</v>
      </c>
      <c r="H70" s="1">
        <v>2497</v>
      </c>
      <c r="I70" s="1">
        <v>4556</v>
      </c>
      <c r="J70" s="1">
        <v>14227</v>
      </c>
      <c r="K70" s="1">
        <v>18915</v>
      </c>
      <c r="L70" s="1">
        <v>3646</v>
      </c>
      <c r="M70" s="1">
        <v>3907</v>
      </c>
      <c r="N70" s="1">
        <v>11212</v>
      </c>
      <c r="O70" s="1">
        <v>19538</v>
      </c>
      <c r="P70" s="1">
        <v>2624</v>
      </c>
      <c r="Q70" s="1">
        <v>4477</v>
      </c>
      <c r="R70" s="1">
        <f>CONTROL!$C$3*B70+CONTROL!$C$4*C70+CONTROL!$C$5*D70+CONTROL!$C$6*E70</f>
        <v>47306.999999999993</v>
      </c>
      <c r="S70" s="1">
        <f>CONTROL!$C$3*F70+CONTROL!$C$4*G70+CONTROL!$C$5*H70+CONTROL!$C$6*I70</f>
        <v>48972.333333333328</v>
      </c>
      <c r="T70" s="1">
        <f>CONTROL!$C$3*J70+CONTROL!$C$4*K70+CONTROL!$C$5*L70+CONTROL!$C$6*M70</f>
        <v>55006.766666666663</v>
      </c>
      <c r="U70" s="1">
        <f>CONTROL!$C$3*N70+CONTROL!$C$4*O70+CONTROL!$C$5*P70+CONTROL!$C$6*Q70</f>
        <v>52463.766666666663</v>
      </c>
      <c r="V70" s="1">
        <f t="shared" si="14"/>
        <v>7.9211978890059598E-2</v>
      </c>
      <c r="W70" s="1">
        <f t="shared" si="15"/>
        <v>3.8495299367459296E-2</v>
      </c>
      <c r="X70" s="1">
        <f>T70+CONTROL!$F$4*T70*V70</f>
        <v>59363.961506677093</v>
      </c>
      <c r="Y70" s="1">
        <f>U70+CONTROL!$F$4*U70*W70</f>
        <v>54483.375070444527</v>
      </c>
      <c r="Z70" s="1">
        <f>IF(CONTROL!$H$4=0,pop_data!I58,pop_data!H58)</f>
        <v>2.6293549324913627E-2</v>
      </c>
      <c r="AA70" s="1">
        <f>X70+CONTROL!$F$4*X70*$Z70</f>
        <v>60924.85075667518</v>
      </c>
      <c r="AB70" s="1">
        <f>Y70+CONTROL!$F$4*Y70*$Z70</f>
        <v>55915.936380247033</v>
      </c>
      <c r="AC70" s="19">
        <f>'RY2019'!AJ69</f>
        <v>10.340062434963579</v>
      </c>
      <c r="AD70" s="19">
        <f>'RY2020'!AJ69</f>
        <v>11.750260145681581</v>
      </c>
      <c r="AE70" s="1">
        <f t="shared" si="16"/>
        <v>5892.11633294067</v>
      </c>
      <c r="AF70" s="1">
        <f t="shared" si="17"/>
        <v>4758.6977383472722</v>
      </c>
      <c r="AG70" s="1">
        <f>'RY2019'!AK69</f>
        <v>4805</v>
      </c>
      <c r="AH70" s="1">
        <f>'RY2020'!AK69</f>
        <v>4805</v>
      </c>
      <c r="AI70" s="1">
        <f t="shared" si="12"/>
        <v>1.2262468955131467</v>
      </c>
      <c r="AJ70" s="1">
        <f t="shared" si="13"/>
        <v>0</v>
      </c>
      <c r="AL70" s="1">
        <f>T70+CONTROL!$F$4*T70*$Z70</f>
        <v>56453.089799220674</v>
      </c>
      <c r="AM70" s="1">
        <f>U70+CONTROL!$F$4*U70*$Z70</f>
        <v>53843.225303287421</v>
      </c>
      <c r="AN70" s="1">
        <f t="shared" si="18"/>
        <v>5459.6468981011058</v>
      </c>
      <c r="AO70" s="1">
        <f t="shared" si="19"/>
        <v>4582.300701067943</v>
      </c>
      <c r="AP70" s="1">
        <f t="shared" si="20"/>
        <v>1.1362428508014788</v>
      </c>
      <c r="AQ70" s="1">
        <f t="shared" si="21"/>
        <v>0</v>
      </c>
    </row>
    <row r="71" spans="1:43" x14ac:dyDescent="0.25">
      <c r="A71" s="1" t="s">
        <v>74</v>
      </c>
      <c r="B71" s="1">
        <v>0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f>CONTROL!$C$3*B71+CONTROL!$C$4*C71+CONTROL!$C$5*D71+CONTROL!$C$6*E71</f>
        <v>0</v>
      </c>
      <c r="S71" s="1">
        <f>CONTROL!$C$3*F71+CONTROL!$C$4*G71+CONTROL!$C$5*H71+CONTROL!$C$6*I71</f>
        <v>0</v>
      </c>
      <c r="T71" s="1">
        <f>CONTROL!$C$3*J71+CONTROL!$C$4*K71+CONTROL!$C$5*L71+CONTROL!$C$6*M71</f>
        <v>0</v>
      </c>
      <c r="U71" s="1">
        <f>CONTROL!$C$3*N71+CONTROL!$C$4*O71+CONTROL!$C$5*P71+CONTROL!$C$6*Q71</f>
        <v>0</v>
      </c>
      <c r="V71" s="1">
        <f t="shared" si="14"/>
        <v>0</v>
      </c>
      <c r="W71" s="1">
        <f t="shared" si="15"/>
        <v>0</v>
      </c>
      <c r="X71" s="1">
        <f>T71+CONTROL!$F$4*T71*V71</f>
        <v>0</v>
      </c>
      <c r="Y71" s="1">
        <f>U71+CONTROL!$F$4*U71*W71</f>
        <v>0</v>
      </c>
      <c r="Z71" s="1">
        <f>IF(CONTROL!$H$4=0,pop_data!I23,pop_data!H23)</f>
        <v>0</v>
      </c>
      <c r="AA71" s="1">
        <f>X71+CONTROL!$F$4*X71*$Z71</f>
        <v>0</v>
      </c>
      <c r="AB71" s="1">
        <f>Y71+CONTROL!$F$4*Y71*$Z71</f>
        <v>0</v>
      </c>
      <c r="AC71" s="19">
        <f>'RY2019'!AJ70</f>
        <v>0</v>
      </c>
      <c r="AD71" s="19">
        <f>'RY2020'!AJ70</f>
        <v>0</v>
      </c>
      <c r="AE71" s="1">
        <f t="shared" si="16"/>
        <v>0</v>
      </c>
      <c r="AF71" s="1">
        <f t="shared" si="17"/>
        <v>0</v>
      </c>
      <c r="AG71" s="1">
        <f>'RY2019'!AK70</f>
        <v>1716</v>
      </c>
      <c r="AH71" s="1">
        <f>'RY2020'!AK70</f>
        <v>1716</v>
      </c>
      <c r="AI71" s="1">
        <f t="shared" si="12"/>
        <v>0</v>
      </c>
      <c r="AJ71" s="1">
        <f t="shared" si="13"/>
        <v>0</v>
      </c>
      <c r="AL71" s="1">
        <f>T71+CONTROL!$F$4*T71*$Z71</f>
        <v>0</v>
      </c>
      <c r="AM71" s="1">
        <f>U71+CONTROL!$F$4*U71*$Z71</f>
        <v>0</v>
      </c>
      <c r="AN71" s="1">
        <f t="shared" si="18"/>
        <v>0</v>
      </c>
      <c r="AO71" s="1">
        <f t="shared" si="19"/>
        <v>0</v>
      </c>
      <c r="AP71" s="1">
        <f t="shared" si="20"/>
        <v>0</v>
      </c>
      <c r="AQ71" s="1">
        <f t="shared" si="21"/>
        <v>0</v>
      </c>
    </row>
    <row r="72" spans="1:43" x14ac:dyDescent="0.25">
      <c r="A72" s="1" t="s">
        <v>75</v>
      </c>
      <c r="B72" s="1">
        <v>2493</v>
      </c>
      <c r="C72" s="1">
        <v>760</v>
      </c>
      <c r="D72" s="1">
        <v>245</v>
      </c>
      <c r="E72" s="1">
        <v>123</v>
      </c>
      <c r="F72" s="1">
        <v>2867</v>
      </c>
      <c r="G72" s="1">
        <v>1046</v>
      </c>
      <c r="H72" s="1">
        <v>410</v>
      </c>
      <c r="I72" s="1">
        <v>198</v>
      </c>
      <c r="J72" s="1">
        <v>3026</v>
      </c>
      <c r="K72" s="1">
        <v>1057</v>
      </c>
      <c r="L72" s="1">
        <v>500</v>
      </c>
      <c r="M72" s="1">
        <v>162</v>
      </c>
      <c r="N72" s="1">
        <v>3179</v>
      </c>
      <c r="O72" s="1">
        <v>1012</v>
      </c>
      <c r="P72" s="1">
        <v>456</v>
      </c>
      <c r="Q72" s="1">
        <v>154</v>
      </c>
      <c r="R72" s="1">
        <f>CONTROL!$C$3*B72+CONTROL!$C$4*C72+CONTROL!$C$5*D72+CONTROL!$C$6*E72</f>
        <v>4215.5</v>
      </c>
      <c r="S72" s="1">
        <f>CONTROL!$C$3*F72+CONTROL!$C$4*G72+CONTROL!$C$5*H72+CONTROL!$C$6*I72</f>
        <v>5416.4</v>
      </c>
      <c r="T72" s="1">
        <f>CONTROL!$C$3*J72+CONTROL!$C$4*K72+CONTROL!$C$5*L72+CONTROL!$C$6*M72</f>
        <v>5656.8</v>
      </c>
      <c r="U72" s="1">
        <f>CONTROL!$C$3*N72+CONTROL!$C$4*O72+CONTROL!$C$5*P72+CONTROL!$C$6*Q72</f>
        <v>5659.0666666666675</v>
      </c>
      <c r="V72" s="1">
        <f t="shared" si="14"/>
        <v>0.16463048113405038</v>
      </c>
      <c r="W72" s="1">
        <f t="shared" si="15"/>
        <v>2.2392210595884917E-2</v>
      </c>
      <c r="X72" s="1">
        <f>T72+CONTROL!$F$4*T72*V72</f>
        <v>6588.0817056790966</v>
      </c>
      <c r="Y72" s="1">
        <f>U72+CONTROL!$F$4*U72*W72</f>
        <v>5785.7856792428202</v>
      </c>
      <c r="Z72" s="1">
        <f>IF(CONTROL!$H$4=0,pop_data!I59,pop_data!H59)</f>
        <v>1.2199346192981316E-2</v>
      </c>
      <c r="AA72" s="1">
        <f>X72+CONTROL!$F$4*X72*$Z72</f>
        <v>6668.4519951543225</v>
      </c>
      <c r="AB72" s="1">
        <f>Y72+CONTROL!$F$4*Y72*$Z72</f>
        <v>5856.3684817422973</v>
      </c>
      <c r="AC72" s="19">
        <f>'RY2019'!AJ71</f>
        <v>1.2797350993377483</v>
      </c>
      <c r="AD72" s="19">
        <f>'RY2020'!AJ71</f>
        <v>1.3091390728476822</v>
      </c>
      <c r="AE72" s="1">
        <f t="shared" si="16"/>
        <v>5210.8065166026845</v>
      </c>
      <c r="AF72" s="1">
        <f t="shared" si="17"/>
        <v>4473.4502263409895</v>
      </c>
      <c r="AG72" s="1">
        <f>'RY2019'!AK71</f>
        <v>3775</v>
      </c>
      <c r="AH72" s="1">
        <f>'RY2020'!AK71</f>
        <v>3775</v>
      </c>
      <c r="AI72" s="1">
        <f t="shared" si="12"/>
        <v>1.3803460971132939</v>
      </c>
      <c r="AJ72" s="1">
        <f t="shared" si="13"/>
        <v>1.1850199275075468</v>
      </c>
      <c r="AL72" s="1">
        <f>T72+CONTROL!$F$4*T72*$Z72</f>
        <v>5725.8092615444566</v>
      </c>
      <c r="AM72" s="1">
        <f>U72+CONTROL!$F$4*U72*$Z72</f>
        <v>5728.103580062495</v>
      </c>
      <c r="AN72" s="1">
        <f t="shared" si="18"/>
        <v>4474.2144405568879</v>
      </c>
      <c r="AO72" s="1">
        <f t="shared" si="19"/>
        <v>4375.4736978421524</v>
      </c>
      <c r="AP72" s="1">
        <f t="shared" si="20"/>
        <v>1.1852223683594405</v>
      </c>
      <c r="AQ72" s="1">
        <f t="shared" si="21"/>
        <v>1.1590658802230867</v>
      </c>
    </row>
    <row r="73" spans="1:43" x14ac:dyDescent="0.25">
      <c r="A73" s="1" t="s">
        <v>76</v>
      </c>
      <c r="B73" s="1">
        <v>175</v>
      </c>
      <c r="C73" s="1">
        <v>67</v>
      </c>
      <c r="D73" s="1">
        <v>4</v>
      </c>
      <c r="E73" s="1">
        <v>0</v>
      </c>
      <c r="F73" s="1">
        <v>212</v>
      </c>
      <c r="G73" s="1">
        <v>155</v>
      </c>
      <c r="H73" s="1">
        <v>7</v>
      </c>
      <c r="I73" s="1">
        <v>0</v>
      </c>
      <c r="J73" s="1">
        <v>292</v>
      </c>
      <c r="K73" s="1">
        <v>266</v>
      </c>
      <c r="L73" s="1">
        <v>1</v>
      </c>
      <c r="M73" s="1">
        <v>1</v>
      </c>
      <c r="N73" s="1">
        <v>210</v>
      </c>
      <c r="O73" s="1">
        <v>219</v>
      </c>
      <c r="P73" s="1">
        <v>3</v>
      </c>
      <c r="Q73" s="1">
        <v>2</v>
      </c>
      <c r="R73" s="1">
        <f>CONTROL!$C$3*B73+CONTROL!$C$4*C73+CONTROL!$C$5*D73+CONTROL!$C$6*E73</f>
        <v>275.2</v>
      </c>
      <c r="S73" s="1">
        <f>CONTROL!$C$3*F73+CONTROL!$C$4*G73+CONTROL!$C$5*H73+CONTROL!$C$6*I73</f>
        <v>440.2</v>
      </c>
      <c r="T73" s="1">
        <f>CONTROL!$C$3*J73+CONTROL!$C$4*K73+CONTROL!$C$5*L73+CONTROL!$C$6*M73</f>
        <v>668.16666666666663</v>
      </c>
      <c r="U73" s="1">
        <f>CONTROL!$C$3*N73+CONTROL!$C$4*O73+CONTROL!$C$5*P73+CONTROL!$C$6*Q73</f>
        <v>525.73333333333323</v>
      </c>
      <c r="V73" s="1">
        <f t="shared" si="14"/>
        <v>0.55871730916884155</v>
      </c>
      <c r="W73" s="1">
        <f t="shared" si="15"/>
        <v>0.15235014908716474</v>
      </c>
      <c r="X73" s="1">
        <f>T73+CONTROL!$F$4*T73*V73</f>
        <v>1041.4829487429809</v>
      </c>
      <c r="Y73" s="1">
        <f>U73+CONTROL!$F$4*U73*W73</f>
        <v>605.82888504675861</v>
      </c>
      <c r="Z73" s="1">
        <f>IF(CONTROL!$H$4=0,pop_data!I60,pop_data!H60)</f>
        <v>3.5997435456379304E-2</v>
      </c>
      <c r="AA73" s="1">
        <f>X73+CONTROL!$F$4*X73*$Z73</f>
        <v>1078.973663969276</v>
      </c>
      <c r="AB73" s="1">
        <f>Y73+CONTROL!$F$4*Y73*$Z73</f>
        <v>627.63717123383958</v>
      </c>
      <c r="AC73" s="19">
        <f>'RY2019'!AJ72</f>
        <v>0.32634032634032634</v>
      </c>
      <c r="AD73" s="19">
        <f>'RY2020'!AJ72</f>
        <v>0.2529137529137529</v>
      </c>
      <c r="AE73" s="1">
        <f t="shared" si="16"/>
        <v>1078.973663969276</v>
      </c>
      <c r="AF73" s="1">
        <f t="shared" si="17"/>
        <v>627.63717123383958</v>
      </c>
      <c r="AG73" s="1">
        <f>'RY2019'!AK72</f>
        <v>1716</v>
      </c>
      <c r="AH73" s="1">
        <f>'RY2020'!AK72</f>
        <v>1716</v>
      </c>
      <c r="AI73" s="1">
        <f t="shared" si="12"/>
        <v>0</v>
      </c>
      <c r="AJ73" s="1">
        <f t="shared" si="13"/>
        <v>0</v>
      </c>
      <c r="AL73" s="1">
        <f>T73+CONTROL!$F$4*T73*$Z73</f>
        <v>692.21895312410402</v>
      </c>
      <c r="AM73" s="1">
        <f>U73+CONTROL!$F$4*U73*$Z73</f>
        <v>544.65838506726709</v>
      </c>
      <c r="AN73" s="1">
        <f t="shared" si="18"/>
        <v>692.21895312410402</v>
      </c>
      <c r="AO73" s="1">
        <f t="shared" si="19"/>
        <v>544.65838506726709</v>
      </c>
      <c r="AP73" s="1">
        <f t="shared" si="20"/>
        <v>0</v>
      </c>
      <c r="AQ73" s="1">
        <f t="shared" si="21"/>
        <v>0</v>
      </c>
    </row>
    <row r="74" spans="1:43" x14ac:dyDescent="0.25">
      <c r="A74" s="1" t="s">
        <v>77</v>
      </c>
      <c r="B74" s="1">
        <v>0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f>CONTROL!$C$3*B74+CONTROL!$C$4*C74+CONTROL!$C$5*D74+CONTROL!$C$6*E74</f>
        <v>0</v>
      </c>
      <c r="S74" s="1">
        <f>CONTROL!$C$3*F74+CONTROL!$C$4*G74+CONTROL!$C$5*H74+CONTROL!$C$6*I74</f>
        <v>0</v>
      </c>
      <c r="T74" s="1">
        <f>CONTROL!$C$3*J74+CONTROL!$C$4*K74+CONTROL!$C$5*L74+CONTROL!$C$6*M74</f>
        <v>0</v>
      </c>
      <c r="U74" s="1">
        <f>CONTROL!$C$3*N74+CONTROL!$C$4*O74+CONTROL!$C$5*P74+CONTROL!$C$6*Q74</f>
        <v>0</v>
      </c>
      <c r="V74" s="1">
        <f t="shared" si="14"/>
        <v>0</v>
      </c>
      <c r="W74" s="1">
        <f t="shared" si="15"/>
        <v>0</v>
      </c>
      <c r="X74" s="1">
        <f>T74+CONTROL!$F$4*T74*V74</f>
        <v>0</v>
      </c>
      <c r="Y74" s="1">
        <f>U74+CONTROL!$F$4*U74*W74</f>
        <v>0</v>
      </c>
      <c r="Z74" s="1">
        <f>IF(CONTROL!$H$4=0,pop_data!I59,pop_data!H59)</f>
        <v>1.2199346192981316E-2</v>
      </c>
      <c r="AA74" s="1">
        <f>X74+CONTROL!$F$4*X74*$Z74</f>
        <v>0</v>
      </c>
      <c r="AB74" s="1">
        <f>Y74+CONTROL!$F$4*Y74*$Z74</f>
        <v>0</v>
      </c>
      <c r="AC74" s="19">
        <f>'RY2019'!AJ73</f>
        <v>0</v>
      </c>
      <c r="AD74" s="19">
        <f>'RY2020'!AJ73</f>
        <v>0</v>
      </c>
      <c r="AE74" s="1">
        <f t="shared" si="16"/>
        <v>0</v>
      </c>
      <c r="AF74" s="1">
        <f t="shared" si="17"/>
        <v>0</v>
      </c>
      <c r="AG74" s="1">
        <f>'RY2019'!AK73</f>
        <v>1716</v>
      </c>
      <c r="AH74" s="1">
        <f>'RY2020'!AK73</f>
        <v>1716</v>
      </c>
      <c r="AI74" s="1">
        <f t="shared" si="12"/>
        <v>0</v>
      </c>
      <c r="AJ74" s="1">
        <f t="shared" si="13"/>
        <v>0</v>
      </c>
      <c r="AL74" s="1">
        <f>T74+CONTROL!$F$4*T74*$Z74</f>
        <v>0</v>
      </c>
      <c r="AM74" s="1">
        <f>U74+CONTROL!$F$4*U74*$Z74</f>
        <v>0</v>
      </c>
      <c r="AN74" s="1">
        <f t="shared" si="18"/>
        <v>0</v>
      </c>
      <c r="AO74" s="1">
        <f t="shared" si="19"/>
        <v>0</v>
      </c>
      <c r="AP74" s="1">
        <f t="shared" si="20"/>
        <v>0</v>
      </c>
      <c r="AQ74" s="1">
        <f t="shared" si="21"/>
        <v>0</v>
      </c>
    </row>
    <row r="75" spans="1:43" x14ac:dyDescent="0.25">
      <c r="A75" s="1" t="s">
        <v>78</v>
      </c>
      <c r="B75" s="1">
        <v>415</v>
      </c>
      <c r="C75" s="1">
        <v>166</v>
      </c>
      <c r="D75" s="1">
        <v>65</v>
      </c>
      <c r="E75" s="1">
        <v>21</v>
      </c>
      <c r="F75" s="1">
        <v>285</v>
      </c>
      <c r="G75" s="1">
        <v>114</v>
      </c>
      <c r="H75" s="1">
        <v>45</v>
      </c>
      <c r="I75" s="1">
        <v>15</v>
      </c>
      <c r="J75" s="1">
        <v>245</v>
      </c>
      <c r="K75" s="1">
        <v>146</v>
      </c>
      <c r="L75" s="1">
        <v>100</v>
      </c>
      <c r="M75" s="1">
        <v>17</v>
      </c>
      <c r="N75" s="1">
        <v>235</v>
      </c>
      <c r="O75" s="1">
        <v>22</v>
      </c>
      <c r="P75" s="1">
        <v>69</v>
      </c>
      <c r="Q75" s="1">
        <v>10</v>
      </c>
      <c r="R75" s="1">
        <f>CONTROL!$C$3*B75+CONTROL!$C$4*C75+CONTROL!$C$5*D75+CONTROL!$C$6*E75</f>
        <v>796.9</v>
      </c>
      <c r="S75" s="1">
        <f>CONTROL!$C$3*F75+CONTROL!$C$4*G75+CONTROL!$C$5*H75+CONTROL!$C$6*I75</f>
        <v>549.1</v>
      </c>
      <c r="T75" s="1">
        <f>CONTROL!$C$3*J75+CONTROL!$C$4*K75+CONTROL!$C$5*L75+CONTROL!$C$6*M75</f>
        <v>646.23333333333335</v>
      </c>
      <c r="U75" s="1">
        <f>CONTROL!$C$3*N75+CONTROL!$C$4*O75+CONTROL!$C$5*P75+CONTROL!$C$6*Q75</f>
        <v>397.86666666666673</v>
      </c>
      <c r="V75" s="1">
        <f t="shared" si="14"/>
        <v>-6.7029712210332534E-2</v>
      </c>
      <c r="W75" s="1">
        <f t="shared" si="15"/>
        <v>-0.10371708973023845</v>
      </c>
      <c r="X75" s="1">
        <f>T75+CONTROL!$F$4*T75*V75</f>
        <v>602.91649897927607</v>
      </c>
      <c r="Y75" s="1">
        <f>U75+CONTROL!$F$4*U75*W75</f>
        <v>356.60109389932916</v>
      </c>
      <c r="Z75" s="1">
        <f>IF(CONTROL!$H$4=0,pop_data!I61,pop_data!H61)</f>
        <v>6.180469715698393E-3</v>
      </c>
      <c r="AA75" s="1">
        <f>X75+CONTROL!$F$4*X75*$Z75</f>
        <v>606.64280614231234</v>
      </c>
      <c r="AB75" s="1">
        <f>Y75+CONTROL!$F$4*Y75*$Z75</f>
        <v>358.80505616075891</v>
      </c>
      <c r="AC75" s="19">
        <f>'RY2019'!AJ74</f>
        <v>1</v>
      </c>
      <c r="AD75" s="19">
        <f>'RY2020'!AJ74</f>
        <v>1</v>
      </c>
      <c r="AE75" s="1">
        <f t="shared" si="16"/>
        <v>606.64280614231234</v>
      </c>
      <c r="AF75" s="1">
        <f t="shared" si="17"/>
        <v>358.80505616075891</v>
      </c>
      <c r="AG75" s="1">
        <f>'RY2019'!AK74</f>
        <v>3775</v>
      </c>
      <c r="AH75" s="1">
        <f>'RY2020'!AK74</f>
        <v>3775</v>
      </c>
      <c r="AI75" s="1">
        <f t="shared" si="12"/>
        <v>0</v>
      </c>
      <c r="AJ75" s="1">
        <f t="shared" si="13"/>
        <v>0</v>
      </c>
      <c r="AL75" s="1">
        <f>T75+CONTROL!$F$4*T75*$Z75</f>
        <v>650.22735887927479</v>
      </c>
      <c r="AM75" s="1">
        <f>U75+CONTROL!$F$4*U75*$Z75</f>
        <v>400.32566955088595</v>
      </c>
      <c r="AN75" s="1">
        <f t="shared" si="18"/>
        <v>650.22735887927479</v>
      </c>
      <c r="AO75" s="1">
        <f t="shared" si="19"/>
        <v>400.32566955088595</v>
      </c>
      <c r="AP75" s="1">
        <f t="shared" si="20"/>
        <v>0</v>
      </c>
      <c r="AQ75" s="1">
        <f t="shared" si="21"/>
        <v>0</v>
      </c>
    </row>
    <row r="76" spans="1:43" x14ac:dyDescent="0.25">
      <c r="A76" s="1" t="s">
        <v>79</v>
      </c>
      <c r="B76" s="1">
        <v>11686</v>
      </c>
      <c r="C76" s="1">
        <v>8036</v>
      </c>
      <c r="D76" s="1">
        <v>3175</v>
      </c>
      <c r="E76" s="1">
        <v>3796</v>
      </c>
      <c r="F76" s="1">
        <v>14060</v>
      </c>
      <c r="G76" s="1">
        <v>8407</v>
      </c>
      <c r="H76" s="1">
        <v>3492</v>
      </c>
      <c r="I76" s="1">
        <v>3675</v>
      </c>
      <c r="J76" s="1">
        <v>8969</v>
      </c>
      <c r="K76" s="1">
        <v>4808</v>
      </c>
      <c r="L76" s="1">
        <v>3911</v>
      </c>
      <c r="M76" s="1">
        <v>4403</v>
      </c>
      <c r="N76" s="1">
        <v>15231</v>
      </c>
      <c r="O76" s="1">
        <v>8984</v>
      </c>
      <c r="P76" s="1">
        <v>4251</v>
      </c>
      <c r="Q76" s="1">
        <v>4144</v>
      </c>
      <c r="R76" s="1">
        <f>CONTROL!$C$3*B76+CONTROL!$C$4*C76+CONTROL!$C$5*D76+CONTROL!$C$6*E76</f>
        <v>36241.066666666666</v>
      </c>
      <c r="S76" s="1">
        <f>CONTROL!$C$3*F76+CONTROL!$C$4*G76+CONTROL!$C$5*H76+CONTROL!$C$6*I76</f>
        <v>39379.5</v>
      </c>
      <c r="T76" s="1">
        <f>CONTROL!$C$3*J76+CONTROL!$C$4*K76+CONTROL!$C$5*L76+CONTROL!$C$6*M76</f>
        <v>31497.633333333335</v>
      </c>
      <c r="U76" s="1">
        <f>CONTROL!$C$3*N76+CONTROL!$C$4*O76+CONTROL!$C$5*P76+CONTROL!$C$6*Q76</f>
        <v>43588.866666666661</v>
      </c>
      <c r="V76" s="1">
        <f t="shared" si="14"/>
        <v>-5.6776352339155511E-2</v>
      </c>
      <c r="W76" s="1">
        <f t="shared" si="15"/>
        <v>9.1863000882371204E-2</v>
      </c>
      <c r="X76" s="1">
        <f>T76+CONTROL!$F$4*T76*V76</f>
        <v>29709.312605350471</v>
      </c>
      <c r="Y76" s="1">
        <f>U76+CONTROL!$F$4*U76*W76</f>
        <v>47593.070763728225</v>
      </c>
      <c r="Z76" s="1">
        <f>IF(CONTROL!$H$4=0,pop_data!I62,pop_data!H62)</f>
        <v>2.7711827028650257E-2</v>
      </c>
      <c r="AA76" s="1">
        <f>X76+CONTROL!$F$4*X76*$Z76</f>
        <v>30532.611937410042</v>
      </c>
      <c r="AB76" s="1">
        <f>Y76+CONTROL!$F$4*Y76*$Z76</f>
        <v>48911.961708494971</v>
      </c>
      <c r="AC76" s="19">
        <f>'RY2019'!AJ75</f>
        <v>8.4632674297606663</v>
      </c>
      <c r="AD76" s="19">
        <f>'RY2020'!AJ75</f>
        <v>8.4653485952133192</v>
      </c>
      <c r="AE76" s="1">
        <f t="shared" si="16"/>
        <v>3607.6624295297115</v>
      </c>
      <c r="AF76" s="1">
        <f t="shared" si="17"/>
        <v>5777.9028421997828</v>
      </c>
      <c r="AG76" s="1">
        <f>'RY2019'!AK75</f>
        <v>4805</v>
      </c>
      <c r="AH76" s="1">
        <f>'RY2020'!AK75</f>
        <v>4805</v>
      </c>
      <c r="AI76" s="1">
        <f t="shared" si="12"/>
        <v>0</v>
      </c>
      <c r="AJ76" s="1">
        <f t="shared" si="13"/>
        <v>1.2024771783974575</v>
      </c>
      <c r="AL76" s="1">
        <f>T76+CONTROL!$F$4*T76*$Z76</f>
        <v>32370.490300078516</v>
      </c>
      <c r="AM76" s="1">
        <f>U76+CONTROL!$F$4*U76*$Z76</f>
        <v>44796.793800108229</v>
      </c>
      <c r="AN76" s="1">
        <f t="shared" si="18"/>
        <v>3824.8218632734292</v>
      </c>
      <c r="AO76" s="1">
        <f t="shared" si="19"/>
        <v>5291.7837105300432</v>
      </c>
      <c r="AP76" s="1">
        <f t="shared" si="20"/>
        <v>0</v>
      </c>
      <c r="AQ76" s="1">
        <f t="shared" si="21"/>
        <v>1.1013077441269601</v>
      </c>
    </row>
    <row r="77" spans="1:43" x14ac:dyDescent="0.25">
      <c r="A77" s="1" t="s">
        <v>80</v>
      </c>
      <c r="B77" s="1">
        <v>700</v>
      </c>
      <c r="C77" s="1">
        <v>158</v>
      </c>
      <c r="D77" s="1">
        <v>42</v>
      </c>
      <c r="E77" s="1">
        <v>20</v>
      </c>
      <c r="F77" s="1">
        <v>783</v>
      </c>
      <c r="G77" s="1">
        <v>164</v>
      </c>
      <c r="H77" s="1">
        <v>51</v>
      </c>
      <c r="I77" s="1">
        <v>7</v>
      </c>
      <c r="J77" s="1">
        <v>612</v>
      </c>
      <c r="K77" s="1">
        <v>82</v>
      </c>
      <c r="L77" s="1">
        <v>17</v>
      </c>
      <c r="M77" s="1">
        <v>1</v>
      </c>
      <c r="N77" s="1">
        <v>509</v>
      </c>
      <c r="O77" s="1">
        <v>130</v>
      </c>
      <c r="P77" s="1">
        <v>12</v>
      </c>
      <c r="Q77" s="1">
        <v>3</v>
      </c>
      <c r="R77" s="1">
        <f>CONTROL!$C$3*B77+CONTROL!$C$4*C77+CONTROL!$C$5*D77+CONTROL!$C$6*E77</f>
        <v>1031.7333333333333</v>
      </c>
      <c r="S77" s="1">
        <f>CONTROL!$C$3*F77+CONTROL!$C$4*G77+CONTROL!$C$5*H77+CONTROL!$C$6*I77</f>
        <v>1109.3666666666668</v>
      </c>
      <c r="T77" s="1">
        <f>CONTROL!$C$3*J77+CONTROL!$C$4*K77+CONTROL!$C$5*L77+CONTROL!$C$6*M77</f>
        <v>756.16666666666663</v>
      </c>
      <c r="U77" s="1">
        <f>CONTROL!$C$3*N77+CONTROL!$C$4*O77+CONTROL!$C$5*P77+CONTROL!$C$6*Q77</f>
        <v>716.7</v>
      </c>
      <c r="V77" s="1">
        <f t="shared" si="14"/>
        <v>-0.12156715744546026</v>
      </c>
      <c r="W77" s="1">
        <f t="shared" si="15"/>
        <v>-0.18528646775084229</v>
      </c>
      <c r="X77" s="1">
        <f>T77+CONTROL!$F$4*T77*V77</f>
        <v>664.24163444499106</v>
      </c>
      <c r="Y77" s="1">
        <f>U77+CONTROL!$F$4*U77*W77</f>
        <v>583.90518856297138</v>
      </c>
      <c r="Z77" s="1">
        <f>IF(CONTROL!$H$4=0,pop_data!I63,pop_data!H63)</f>
        <v>1.9842174884824159E-2</v>
      </c>
      <c r="AA77" s="1">
        <f>X77+CONTROL!$F$4*X77*$Z77</f>
        <v>677.42163312142998</v>
      </c>
      <c r="AB77" s="1">
        <f>Y77+CONTROL!$F$4*Y77*$Z77</f>
        <v>595.49113743059411</v>
      </c>
      <c r="AC77" s="19">
        <f>'RY2019'!AJ76</f>
        <v>0.41491841491841491</v>
      </c>
      <c r="AD77" s="19">
        <f>'RY2020'!AJ76</f>
        <v>0.38111888111888109</v>
      </c>
      <c r="AE77" s="1">
        <f t="shared" si="16"/>
        <v>677.42163312142998</v>
      </c>
      <c r="AF77" s="1">
        <f t="shared" si="17"/>
        <v>595.49113743059411</v>
      </c>
      <c r="AG77" s="1">
        <f>'RY2019'!AK76</f>
        <v>1716</v>
      </c>
      <c r="AH77" s="1">
        <f>'RY2020'!AK76</f>
        <v>1716</v>
      </c>
      <c r="AI77" s="1">
        <f t="shared" si="12"/>
        <v>0</v>
      </c>
      <c r="AJ77" s="1">
        <f t="shared" si="13"/>
        <v>0</v>
      </c>
      <c r="AL77" s="1">
        <f>T77+CONTROL!$F$4*T77*$Z77</f>
        <v>771.17065790874119</v>
      </c>
      <c r="AM77" s="1">
        <f>U77+CONTROL!$F$4*U77*$Z77</f>
        <v>730.92088673995352</v>
      </c>
      <c r="AN77" s="1">
        <f t="shared" si="18"/>
        <v>771.17065790874119</v>
      </c>
      <c r="AO77" s="1">
        <f t="shared" si="19"/>
        <v>730.92088673995352</v>
      </c>
      <c r="AP77" s="1">
        <f t="shared" si="20"/>
        <v>0</v>
      </c>
      <c r="AQ77" s="1">
        <f t="shared" si="21"/>
        <v>0</v>
      </c>
    </row>
    <row r="78" spans="1:43" x14ac:dyDescent="0.25">
      <c r="A78" s="1" t="s">
        <v>81</v>
      </c>
      <c r="B78" s="1">
        <v>356</v>
      </c>
      <c r="C78" s="1">
        <v>150</v>
      </c>
      <c r="D78" s="1">
        <v>204</v>
      </c>
      <c r="E78" s="1">
        <v>257</v>
      </c>
      <c r="F78" s="1">
        <v>344</v>
      </c>
      <c r="G78" s="1">
        <v>153</v>
      </c>
      <c r="H78" s="1">
        <v>259</v>
      </c>
      <c r="I78" s="1">
        <v>388</v>
      </c>
      <c r="J78" s="1">
        <v>2336</v>
      </c>
      <c r="K78" s="1">
        <v>1674</v>
      </c>
      <c r="L78" s="1">
        <v>332</v>
      </c>
      <c r="M78" s="1">
        <v>136</v>
      </c>
      <c r="N78" s="1">
        <v>2651</v>
      </c>
      <c r="O78" s="1">
        <v>947</v>
      </c>
      <c r="P78" s="1">
        <v>269</v>
      </c>
      <c r="Q78" s="1">
        <v>112</v>
      </c>
      <c r="R78" s="1">
        <f>CONTROL!$C$3*B78+CONTROL!$C$4*C78+CONTROL!$C$5*D78+CONTROL!$C$6*E78</f>
        <v>1449.2333333333333</v>
      </c>
      <c r="S78" s="1">
        <f>CONTROL!$C$3*F78+CONTROL!$C$4*G78+CONTROL!$C$5*H78+CONTROL!$C$6*I78</f>
        <v>1813.2666666666669</v>
      </c>
      <c r="T78" s="1">
        <f>CONTROL!$C$3*J78+CONTROL!$C$4*K78+CONTROL!$C$5*L78+CONTROL!$C$6*M78</f>
        <v>5505.4666666666672</v>
      </c>
      <c r="U78" s="1">
        <f>CONTROL!$C$3*N78+CONTROL!$C$4*O78+CONTROL!$C$5*P78+CONTROL!$C$6*Q78</f>
        <v>4649.8666666666668</v>
      </c>
      <c r="V78" s="1">
        <f t="shared" si="14"/>
        <v>1.1437024256151311</v>
      </c>
      <c r="W78" s="1">
        <f t="shared" si="15"/>
        <v>0.94040269882184568</v>
      </c>
      <c r="X78" s="1">
        <f>T78+CONTROL!$F$4*T78*V78</f>
        <v>11802.082247476585</v>
      </c>
      <c r="Y78" s="1">
        <f>U78+CONTROL!$F$4*U78*W78</f>
        <v>9022.613829161739</v>
      </c>
      <c r="Z78" s="1">
        <f>IF(CONTROL!$H$4=0,pop_data!I64,pop_data!H64)</f>
        <v>1.174559024000661E-2</v>
      </c>
      <c r="AA78" s="1">
        <f>X78+CONTROL!$F$4*X78*$Z78</f>
        <v>11940.704669534302</v>
      </c>
      <c r="AB78" s="1">
        <f>Y78+CONTROL!$F$4*Y78*$Z78</f>
        <v>9128.5897540928891</v>
      </c>
      <c r="AC78" s="19">
        <f>'RY2019'!AJ77</f>
        <v>2</v>
      </c>
      <c r="AD78" s="19">
        <f>'RY2020'!AJ77</f>
        <v>2</v>
      </c>
      <c r="AE78" s="1">
        <f t="shared" si="16"/>
        <v>5970.3523347671508</v>
      </c>
      <c r="AF78" s="1">
        <f t="shared" si="17"/>
        <v>4564.2948770464445</v>
      </c>
      <c r="AG78" s="1">
        <f>'RY2019'!AK77</f>
        <v>4118</v>
      </c>
      <c r="AH78" s="1">
        <f>'RY2020'!AK77</f>
        <v>4118</v>
      </c>
      <c r="AI78" s="1">
        <f t="shared" si="12"/>
        <v>1.4498184397200464</v>
      </c>
      <c r="AJ78" s="1">
        <f t="shared" si="13"/>
        <v>1.1083766092876262</v>
      </c>
      <c r="AL78" s="1">
        <f>T78+CONTROL!$F$4*T78*$Z78</f>
        <v>5570.1316222133491</v>
      </c>
      <c r="AM78" s="1">
        <f>U78+CONTROL!$F$4*U78*$Z78</f>
        <v>4704.4820952039991</v>
      </c>
      <c r="AN78" s="1">
        <f t="shared" si="18"/>
        <v>2785.0658111066746</v>
      </c>
      <c r="AO78" s="1">
        <f t="shared" si="19"/>
        <v>2352.2410476019995</v>
      </c>
      <c r="AP78" s="1">
        <f t="shared" si="20"/>
        <v>0</v>
      </c>
      <c r="AQ78" s="1">
        <f t="shared" si="21"/>
        <v>0</v>
      </c>
    </row>
    <row r="79" spans="1:43" x14ac:dyDescent="0.25">
      <c r="A79" s="1" t="s">
        <v>82</v>
      </c>
      <c r="B79" s="1">
        <v>1959</v>
      </c>
      <c r="C79" s="1">
        <v>256</v>
      </c>
      <c r="D79" s="1">
        <v>149</v>
      </c>
      <c r="E79" s="1">
        <v>500</v>
      </c>
      <c r="F79" s="1">
        <v>1824</v>
      </c>
      <c r="G79" s="1">
        <v>296</v>
      </c>
      <c r="H79" s="1">
        <v>130</v>
      </c>
      <c r="I79" s="1">
        <v>35</v>
      </c>
      <c r="J79" s="1">
        <v>1901</v>
      </c>
      <c r="K79" s="1">
        <v>238</v>
      </c>
      <c r="L79" s="1">
        <v>98</v>
      </c>
      <c r="M79" s="1">
        <v>36</v>
      </c>
      <c r="N79" s="1">
        <v>1661</v>
      </c>
      <c r="O79" s="1">
        <v>296</v>
      </c>
      <c r="P79" s="1">
        <v>182</v>
      </c>
      <c r="Q79" s="1">
        <v>69</v>
      </c>
      <c r="R79" s="1">
        <f>CONTROL!$C$3*B79+CONTROL!$C$4*C79+CONTROL!$C$5*D79+CONTROL!$C$6*E79</f>
        <v>3639.1333333333332</v>
      </c>
      <c r="S79" s="1">
        <f>CONTROL!$C$3*F79+CONTROL!$C$4*G79+CONTROL!$C$5*H79+CONTROL!$C$6*I79</f>
        <v>2522.2333333333336</v>
      </c>
      <c r="T79" s="1">
        <f>CONTROL!$C$3*J79+CONTROL!$C$4*K79+CONTROL!$C$5*L79+CONTROL!$C$6*M79</f>
        <v>2469</v>
      </c>
      <c r="U79" s="1">
        <f>CONTROL!$C$3*N79+CONTROL!$C$4*O79+CONTROL!$C$5*P79+CONTROL!$C$6*Q79</f>
        <v>2516.1</v>
      </c>
      <c r="V79" s="1">
        <f t="shared" si="14"/>
        <v>-0.16400968396756305</v>
      </c>
      <c r="W79" s="1">
        <f t="shared" si="15"/>
        <v>-1.0145423428397464E-3</v>
      </c>
      <c r="X79" s="1">
        <f>T79+CONTROL!$F$4*T79*V79</f>
        <v>2064.060090284087</v>
      </c>
      <c r="Y79" s="1">
        <f>U79+CONTROL!$F$4*U79*W79</f>
        <v>2513.5473100111808</v>
      </c>
      <c r="Z79" s="1">
        <f>IF(CONTROL!$H$4=0,pop_data!I65,pop_data!H65)</f>
        <v>0</v>
      </c>
      <c r="AA79" s="1">
        <f>X79+CONTROL!$F$4*X79*$Z79</f>
        <v>2064.060090284087</v>
      </c>
      <c r="AB79" s="1">
        <f>Y79+CONTROL!$F$4*Y79*$Z79</f>
        <v>2513.5473100111808</v>
      </c>
      <c r="AC79" s="19">
        <f>'RY2019'!AJ78</f>
        <v>1.6021192052980133</v>
      </c>
      <c r="AD79" s="19">
        <f>'RY2020'!AJ78</f>
        <v>1.5849006622516555</v>
      </c>
      <c r="AE79" s="1">
        <f t="shared" si="16"/>
        <v>1288.3311575433909</v>
      </c>
      <c r="AF79" s="1">
        <f t="shared" si="17"/>
        <v>1585.9336612555921</v>
      </c>
      <c r="AG79" s="1">
        <f>'RY2019'!AK78</f>
        <v>3775</v>
      </c>
      <c r="AH79" s="1">
        <f>'RY2020'!AK78</f>
        <v>3775</v>
      </c>
      <c r="AI79" s="1">
        <f t="shared" si="12"/>
        <v>0</v>
      </c>
      <c r="AJ79" s="1">
        <f t="shared" si="13"/>
        <v>0</v>
      </c>
      <c r="AL79" s="1">
        <f>T79+CONTROL!$F$4*T79*$Z79</f>
        <v>2469</v>
      </c>
      <c r="AM79" s="1">
        <f>U79+CONTROL!$F$4*U79*$Z79</f>
        <v>2516.1</v>
      </c>
      <c r="AN79" s="1">
        <f t="shared" si="18"/>
        <v>1541.0838293650793</v>
      </c>
      <c r="AO79" s="1">
        <f t="shared" si="19"/>
        <v>1587.5442921611232</v>
      </c>
      <c r="AP79" s="1">
        <f t="shared" si="20"/>
        <v>0</v>
      </c>
      <c r="AQ79" s="1">
        <f t="shared" si="21"/>
        <v>0</v>
      </c>
    </row>
    <row r="80" spans="1:43" x14ac:dyDescent="0.25">
      <c r="A80" s="1" t="s">
        <v>83</v>
      </c>
      <c r="B80" s="1">
        <v>3088</v>
      </c>
      <c r="C80" s="1">
        <v>786</v>
      </c>
      <c r="D80" s="1">
        <v>1355</v>
      </c>
      <c r="E80" s="1">
        <v>398</v>
      </c>
      <c r="F80" s="1">
        <v>3701</v>
      </c>
      <c r="G80" s="1">
        <v>879</v>
      </c>
      <c r="H80" s="1">
        <v>1446</v>
      </c>
      <c r="I80" s="1">
        <v>453</v>
      </c>
      <c r="J80" s="1">
        <v>3681</v>
      </c>
      <c r="K80" s="1">
        <v>1048</v>
      </c>
      <c r="L80" s="1">
        <v>1022</v>
      </c>
      <c r="M80" s="1">
        <v>403</v>
      </c>
      <c r="N80" s="1">
        <v>3486</v>
      </c>
      <c r="O80" s="1">
        <v>757</v>
      </c>
      <c r="P80" s="1">
        <v>865</v>
      </c>
      <c r="Q80" s="1">
        <v>331</v>
      </c>
      <c r="R80" s="1">
        <f>CONTROL!$C$3*B80+CONTROL!$C$4*C80+CONTROL!$C$5*D80+CONTROL!$C$6*E80</f>
        <v>7218.7333333333327</v>
      </c>
      <c r="S80" s="1">
        <f>CONTROL!$C$3*F80+CONTROL!$C$4*G80+CONTROL!$C$5*H80+CONTROL!$C$6*I80</f>
        <v>8226.7000000000007</v>
      </c>
      <c r="T80" s="1">
        <f>CONTROL!$C$3*J80+CONTROL!$C$4*K80+CONTROL!$C$5*L80+CONTROL!$C$6*M80</f>
        <v>7656.5666666666666</v>
      </c>
      <c r="U80" s="1">
        <f>CONTROL!$C$3*N80+CONTROL!$C$4*O80+CONTROL!$C$5*P80+CONTROL!$C$6*Q80</f>
        <v>6646.9666666666672</v>
      </c>
      <c r="V80" s="1">
        <f t="shared" si="14"/>
        <v>3.5164634901780692E-2</v>
      </c>
      <c r="W80" s="1">
        <f t="shared" si="15"/>
        <v>-0.10058173361549563</v>
      </c>
      <c r="X80" s="1">
        <f>T80+CONTROL!$F$4*T80*V80</f>
        <v>7925.8070381011439</v>
      </c>
      <c r="Y80" s="1">
        <f>U80+CONTROL!$F$4*U80*W80</f>
        <v>5978.4032360489218</v>
      </c>
      <c r="Z80" s="1">
        <f>IF(CONTROL!$H$4=0,pop_data!I66,pop_data!H66)</f>
        <v>0</v>
      </c>
      <c r="AA80" s="1">
        <f>X80+CONTROL!$F$4*X80*$Z80</f>
        <v>7925.8070381011439</v>
      </c>
      <c r="AB80" s="1">
        <f>Y80+CONTROL!$F$4*Y80*$Z80</f>
        <v>5978.4032360489218</v>
      </c>
      <c r="AC80" s="19">
        <f>'RY2019'!AJ79</f>
        <v>2</v>
      </c>
      <c r="AD80" s="19">
        <f>'RY2020'!AJ79</f>
        <v>2</v>
      </c>
      <c r="AE80" s="1">
        <f t="shared" si="16"/>
        <v>3962.903519050572</v>
      </c>
      <c r="AF80" s="1">
        <f t="shared" si="17"/>
        <v>2989.2016180244609</v>
      </c>
      <c r="AG80" s="1">
        <f>'RY2019'!AK79</f>
        <v>4118</v>
      </c>
      <c r="AH80" s="1">
        <f>'RY2020'!AK79</f>
        <v>4118</v>
      </c>
      <c r="AI80" s="1">
        <f t="shared" si="12"/>
        <v>0</v>
      </c>
      <c r="AJ80" s="1">
        <f t="shared" si="13"/>
        <v>0</v>
      </c>
      <c r="AL80" s="1">
        <f>T80+CONTROL!$F$4*T80*$Z80</f>
        <v>7656.5666666666666</v>
      </c>
      <c r="AM80" s="1">
        <f>U80+CONTROL!$F$4*U80*$Z80</f>
        <v>6646.9666666666672</v>
      </c>
      <c r="AN80" s="1">
        <f t="shared" si="18"/>
        <v>3828.2833333333333</v>
      </c>
      <c r="AO80" s="1">
        <f t="shared" si="19"/>
        <v>3323.4833333333336</v>
      </c>
      <c r="AP80" s="1">
        <f t="shared" si="20"/>
        <v>0</v>
      </c>
      <c r="AQ80" s="1">
        <f t="shared" si="21"/>
        <v>0</v>
      </c>
    </row>
    <row r="81" spans="1:43" x14ac:dyDescent="0.25">
      <c r="A81" s="1" t="s">
        <v>84</v>
      </c>
      <c r="B81" s="1">
        <v>3169</v>
      </c>
      <c r="C81" s="1">
        <v>646</v>
      </c>
      <c r="D81" s="1">
        <v>598</v>
      </c>
      <c r="E81" s="1">
        <v>113</v>
      </c>
      <c r="F81" s="1">
        <v>2919</v>
      </c>
      <c r="G81" s="1">
        <v>890</v>
      </c>
      <c r="H81" s="1">
        <v>645</v>
      </c>
      <c r="I81" s="1">
        <v>158</v>
      </c>
      <c r="J81" s="1">
        <v>3001</v>
      </c>
      <c r="K81" s="1">
        <v>790</v>
      </c>
      <c r="L81" s="1">
        <v>651</v>
      </c>
      <c r="M81" s="1">
        <v>176</v>
      </c>
      <c r="N81" s="1">
        <v>2648</v>
      </c>
      <c r="O81" s="1">
        <v>868</v>
      </c>
      <c r="P81" s="1">
        <v>611</v>
      </c>
      <c r="Q81" s="1">
        <v>233</v>
      </c>
      <c r="R81" s="1">
        <f>CONTROL!$C$3*B81+CONTROL!$C$4*C81+CONTROL!$C$5*D81+CONTROL!$C$6*E81</f>
        <v>5275.0333333333328</v>
      </c>
      <c r="S81" s="1">
        <f>CONTROL!$C$3*F81+CONTROL!$C$4*G81+CONTROL!$C$5*H81+CONTROL!$C$6*I81</f>
        <v>5539.333333333333</v>
      </c>
      <c r="T81" s="1">
        <f>CONTROL!$C$3*J81+CONTROL!$C$4*K81+CONTROL!$C$5*L81+CONTROL!$C$6*M81</f>
        <v>5529.9333333333334</v>
      </c>
      <c r="U81" s="1">
        <f>CONTROL!$C$3*N81+CONTROL!$C$4*O81+CONTROL!$C$5*P81+CONTROL!$C$6*Q81</f>
        <v>5345.6333333333332</v>
      </c>
      <c r="V81" s="1">
        <f t="shared" si="14"/>
        <v>2.4203496840647543E-2</v>
      </c>
      <c r="W81" s="1">
        <f t="shared" si="15"/>
        <v>-1.7512331247692192E-2</v>
      </c>
      <c r="X81" s="1">
        <f>T81+CONTROL!$F$4*T81*V81</f>
        <v>5663.7770572956579</v>
      </c>
      <c r="Y81" s="1">
        <f>U81+CONTROL!$F$4*U81*W81</f>
        <v>5252.0188316712947</v>
      </c>
      <c r="Z81" s="1">
        <f>IF(CONTROL!$H$4=0,pop_data!I67,pop_data!H67)</f>
        <v>0</v>
      </c>
      <c r="AA81" s="1">
        <f>X81+CONTROL!$F$4*X81*$Z81</f>
        <v>5663.7770572956579</v>
      </c>
      <c r="AB81" s="1">
        <f>Y81+CONTROL!$F$4*Y81*$Z81</f>
        <v>5252.0188316712947</v>
      </c>
      <c r="AC81" s="19">
        <f>'RY2019'!AJ80</f>
        <v>2</v>
      </c>
      <c r="AD81" s="19">
        <f>'RY2020'!AJ80</f>
        <v>2</v>
      </c>
      <c r="AE81" s="1">
        <f t="shared" si="16"/>
        <v>2831.8885286478289</v>
      </c>
      <c r="AF81" s="1">
        <f t="shared" si="17"/>
        <v>2626.0094158356474</v>
      </c>
      <c r="AG81" s="1">
        <f>'RY2019'!AK80</f>
        <v>4118</v>
      </c>
      <c r="AH81" s="1">
        <f>'RY2020'!AK80</f>
        <v>4118</v>
      </c>
      <c r="AI81" s="1">
        <f t="shared" si="12"/>
        <v>0</v>
      </c>
      <c r="AJ81" s="1">
        <f t="shared" si="13"/>
        <v>0</v>
      </c>
      <c r="AL81" s="1">
        <f>T81+CONTROL!$F$4*T81*$Z81</f>
        <v>5529.9333333333334</v>
      </c>
      <c r="AM81" s="1">
        <f>U81+CONTROL!$F$4*U81*$Z81</f>
        <v>5345.6333333333332</v>
      </c>
      <c r="AN81" s="1">
        <f t="shared" si="18"/>
        <v>2764.9666666666667</v>
      </c>
      <c r="AO81" s="1">
        <f t="shared" si="19"/>
        <v>2672.8166666666666</v>
      </c>
      <c r="AP81" s="1">
        <f t="shared" si="20"/>
        <v>0</v>
      </c>
      <c r="AQ81" s="1">
        <f t="shared" si="21"/>
        <v>0</v>
      </c>
    </row>
    <row r="82" spans="1:43" x14ac:dyDescent="0.25">
      <c r="A82" s="1" t="s">
        <v>85</v>
      </c>
      <c r="B82" s="1">
        <v>6271</v>
      </c>
      <c r="C82" s="1">
        <v>1820</v>
      </c>
      <c r="D82" s="1">
        <v>1089</v>
      </c>
      <c r="E82" s="1">
        <v>289</v>
      </c>
      <c r="F82" s="1">
        <v>6397</v>
      </c>
      <c r="G82" s="1">
        <v>1753</v>
      </c>
      <c r="H82" s="1">
        <v>1010</v>
      </c>
      <c r="I82" s="1">
        <v>272</v>
      </c>
      <c r="J82" s="1">
        <v>7086</v>
      </c>
      <c r="K82" s="1">
        <v>1756</v>
      </c>
      <c r="L82" s="1">
        <v>903</v>
      </c>
      <c r="M82" s="1">
        <v>213</v>
      </c>
      <c r="N82" s="1">
        <v>6103</v>
      </c>
      <c r="O82" s="1">
        <v>1824</v>
      </c>
      <c r="P82" s="1">
        <v>898</v>
      </c>
      <c r="Q82" s="1">
        <v>320</v>
      </c>
      <c r="R82" s="1">
        <f>CONTROL!$C$3*B82+CONTROL!$C$4*C82+CONTROL!$C$5*D82+CONTROL!$C$6*E82</f>
        <v>11187.566666666666</v>
      </c>
      <c r="S82" s="1">
        <f>CONTROL!$C$3*F82+CONTROL!$C$4*G82+CONTROL!$C$5*H82+CONTROL!$C$6*I82</f>
        <v>11056.533333333335</v>
      </c>
      <c r="T82" s="1">
        <f>CONTROL!$C$3*J82+CONTROL!$C$4*K82+CONTROL!$C$5*L82+CONTROL!$C$6*M82</f>
        <v>11450.7</v>
      </c>
      <c r="U82" s="1">
        <f>CONTROL!$C$3*N82+CONTROL!$C$4*O82+CONTROL!$C$5*P82+CONTROL!$C$6*Q82</f>
        <v>10786.733333333335</v>
      </c>
      <c r="V82" s="1">
        <f t="shared" si="14"/>
        <v>1.1968853214439936E-2</v>
      </c>
      <c r="W82" s="1">
        <f t="shared" si="15"/>
        <v>-1.1167348443844358E-2</v>
      </c>
      <c r="X82" s="1">
        <f>T82+CONTROL!$F$4*T82*V82</f>
        <v>11587.751747502589</v>
      </c>
      <c r="Y82" s="1">
        <f>U82+CONTROL!$F$4*U82*W82</f>
        <v>10666.274123629171</v>
      </c>
      <c r="Z82" s="1">
        <f>IF(CONTROL!$H$4=0,pop_data!I68,pop_data!H68)</f>
        <v>1.2214358501891481E-3</v>
      </c>
      <c r="AA82" s="1">
        <f>X82+CONTROL!$F$4*X82*$Z82</f>
        <v>11601.90544291008</v>
      </c>
      <c r="AB82" s="1">
        <f>Y82+CONTROL!$F$4*Y82*$Z82</f>
        <v>10679.302293231716</v>
      </c>
      <c r="AC82" s="19">
        <f>'RY2019'!AJ81</f>
        <v>4</v>
      </c>
      <c r="AD82" s="19">
        <f>'RY2020'!AJ81</f>
        <v>4</v>
      </c>
      <c r="AE82" s="1">
        <f t="shared" si="16"/>
        <v>2900.4763607275199</v>
      </c>
      <c r="AF82" s="1">
        <f t="shared" si="17"/>
        <v>2669.8255733079291</v>
      </c>
      <c r="AG82" s="1">
        <f>'RY2019'!AK81</f>
        <v>4462</v>
      </c>
      <c r="AH82" s="1">
        <f>'RY2020'!AK81</f>
        <v>4462</v>
      </c>
      <c r="AI82" s="1">
        <f t="shared" si="12"/>
        <v>0</v>
      </c>
      <c r="AJ82" s="1">
        <f t="shared" si="13"/>
        <v>0</v>
      </c>
      <c r="AL82" s="1">
        <f>T82+CONTROL!$F$4*T82*$Z82</f>
        <v>11464.686295489762</v>
      </c>
      <c r="AM82" s="1">
        <f>U82+CONTROL!$F$4*U82*$Z82</f>
        <v>10799.908636133099</v>
      </c>
      <c r="AN82" s="1">
        <f t="shared" si="18"/>
        <v>2866.1715738724406</v>
      </c>
      <c r="AO82" s="1">
        <f t="shared" si="19"/>
        <v>2699.9771590332748</v>
      </c>
      <c r="AP82" s="1">
        <f t="shared" si="20"/>
        <v>0</v>
      </c>
      <c r="AQ82" s="1">
        <f t="shared" si="21"/>
        <v>0</v>
      </c>
    </row>
    <row r="83" spans="1:43" x14ac:dyDescent="0.25">
      <c r="A83" s="1" t="s">
        <v>86</v>
      </c>
      <c r="B83" s="1">
        <v>1617</v>
      </c>
      <c r="C83" s="1">
        <v>356</v>
      </c>
      <c r="D83" s="1">
        <v>205</v>
      </c>
      <c r="E83" s="1">
        <v>187</v>
      </c>
      <c r="F83" s="1">
        <v>1389</v>
      </c>
      <c r="G83" s="1">
        <v>486</v>
      </c>
      <c r="H83" s="1">
        <v>207</v>
      </c>
      <c r="I83" s="1">
        <v>232</v>
      </c>
      <c r="J83" s="1">
        <v>482</v>
      </c>
      <c r="K83" s="1">
        <v>1215</v>
      </c>
      <c r="L83" s="1">
        <v>216</v>
      </c>
      <c r="M83" s="1">
        <v>204</v>
      </c>
      <c r="N83" s="1">
        <v>921</v>
      </c>
      <c r="O83" s="1">
        <v>530</v>
      </c>
      <c r="P83" s="1">
        <v>169</v>
      </c>
      <c r="Q83" s="1">
        <v>184</v>
      </c>
      <c r="R83" s="1">
        <f>CONTROL!$C$3*B83+CONTROL!$C$4*C83+CONTROL!$C$5*D83+CONTROL!$C$6*E83</f>
        <v>2848.5666666666666</v>
      </c>
      <c r="S83" s="1">
        <f>CONTROL!$C$3*F83+CONTROL!$C$4*G83+CONTROL!$C$5*H83+CONTROL!$C$6*I83</f>
        <v>2903.2666666666669</v>
      </c>
      <c r="T83" s="1">
        <f>CONTROL!$C$3*J83+CONTROL!$C$4*K83+CONTROL!$C$5*L83+CONTROL!$C$6*M83</f>
        <v>2970.6</v>
      </c>
      <c r="U83" s="1">
        <f>CONTROL!$C$3*N83+CONTROL!$C$4*O83+CONTROL!$C$5*P83+CONTROL!$C$6*Q83</f>
        <v>2332.0666666666666</v>
      </c>
      <c r="V83" s="1">
        <f t="shared" si="14"/>
        <v>2.1197453053546384E-2</v>
      </c>
      <c r="W83" s="1">
        <f t="shared" si="15"/>
        <v>-9.5879348853825888E-2</v>
      </c>
      <c r="X83" s="1">
        <f>T83+CONTROL!$F$4*T83*V83</f>
        <v>3033.5691540408648</v>
      </c>
      <c r="Y83" s="1">
        <f>U83+CONTROL!$F$4*U83*W83</f>
        <v>2108.4696331829546</v>
      </c>
      <c r="Z83" s="1">
        <f>IF(CONTROL!$H$4=0,pop_data!I69,pop_data!H69)</f>
        <v>1.2932844791380035E-2</v>
      </c>
      <c r="AA83" s="1">
        <f>X83+CONTROL!$F$4*X83*$Z83</f>
        <v>3072.8018330739933</v>
      </c>
      <c r="AB83" s="1">
        <f>Y83+CONTROL!$F$4*Y83*$Z83</f>
        <v>2135.7381436962478</v>
      </c>
      <c r="AC83" s="19">
        <f>'RY2019'!AJ82</f>
        <v>1</v>
      </c>
      <c r="AD83" s="19">
        <f>'RY2020'!AJ82</f>
        <v>1</v>
      </c>
      <c r="AE83" s="1">
        <f t="shared" si="16"/>
        <v>3072.8018330739933</v>
      </c>
      <c r="AF83" s="1">
        <f t="shared" si="17"/>
        <v>2135.7381436962478</v>
      </c>
      <c r="AG83" s="1">
        <f>'RY2019'!AK82</f>
        <v>3775</v>
      </c>
      <c r="AH83" s="1">
        <f>'RY2020'!AK82</f>
        <v>3775</v>
      </c>
      <c r="AI83" s="1">
        <f t="shared" si="12"/>
        <v>0</v>
      </c>
      <c r="AJ83" s="1">
        <f t="shared" si="13"/>
        <v>0</v>
      </c>
      <c r="AL83" s="1">
        <f>T83+CONTROL!$F$4*T83*$Z83</f>
        <v>3009.0183087372734</v>
      </c>
      <c r="AM83" s="1">
        <f>U83+CONTROL!$F$4*U83*$Z83</f>
        <v>2362.2269229098174</v>
      </c>
      <c r="AN83" s="1">
        <f t="shared" si="18"/>
        <v>3009.0183087372734</v>
      </c>
      <c r="AO83" s="1">
        <f t="shared" si="19"/>
        <v>2362.2269229098174</v>
      </c>
      <c r="AP83" s="1">
        <f t="shared" si="20"/>
        <v>0</v>
      </c>
      <c r="AQ83" s="1">
        <f t="shared" si="21"/>
        <v>0</v>
      </c>
    </row>
    <row r="84" spans="1:43" x14ac:dyDescent="0.25">
      <c r="A84" s="1" t="s">
        <v>87</v>
      </c>
      <c r="B84" s="1">
        <v>1970</v>
      </c>
      <c r="C84" s="1">
        <v>188</v>
      </c>
      <c r="D84" s="1">
        <v>73</v>
      </c>
      <c r="E84" s="1">
        <v>6</v>
      </c>
      <c r="F84" s="1">
        <v>1166</v>
      </c>
      <c r="G84" s="1">
        <v>300</v>
      </c>
      <c r="H84" s="1">
        <v>84</v>
      </c>
      <c r="I84" s="1">
        <v>4</v>
      </c>
      <c r="J84" s="1">
        <v>1429</v>
      </c>
      <c r="K84" s="1">
        <v>54</v>
      </c>
      <c r="L84" s="1">
        <v>71</v>
      </c>
      <c r="M84" s="1">
        <v>2</v>
      </c>
      <c r="N84" s="1">
        <v>987</v>
      </c>
      <c r="O84" s="1">
        <v>282</v>
      </c>
      <c r="P84" s="1">
        <v>43</v>
      </c>
      <c r="Q84" s="1">
        <v>6</v>
      </c>
      <c r="R84" s="1">
        <f>CONTROL!$C$3*B84+CONTROL!$C$4*C84+CONTROL!$C$5*D84+CONTROL!$C$6*E84</f>
        <v>2363</v>
      </c>
      <c r="S84" s="1">
        <f>CONTROL!$C$3*F84+CONTROL!$C$4*G84+CONTROL!$C$5*H84+CONTROL!$C$6*I84</f>
        <v>1729.0666666666668</v>
      </c>
      <c r="T84" s="1">
        <f>CONTROL!$C$3*J84+CONTROL!$C$4*K84+CONTROL!$C$5*L84+CONTROL!$C$6*M84</f>
        <v>1622.5333333333331</v>
      </c>
      <c r="U84" s="1">
        <f>CONTROL!$C$3*N84+CONTROL!$C$4*O84+CONTROL!$C$5*P84+CONTROL!$C$6*Q84</f>
        <v>1463.6</v>
      </c>
      <c r="V84" s="1">
        <f t="shared" si="14"/>
        <v>-0.16494399682924496</v>
      </c>
      <c r="W84" s="1">
        <f t="shared" si="15"/>
        <v>-7.9783509401753078E-2</v>
      </c>
      <c r="X84" s="1">
        <f>T84+CONTROL!$F$4*T84*V84</f>
        <v>1354.9062003446556</v>
      </c>
      <c r="Y84" s="1">
        <f>U84+CONTROL!$F$4*U84*W84</f>
        <v>1346.8288556395942</v>
      </c>
      <c r="Z84" s="1">
        <f>IF(CONTROL!$H$4=0,pop_data!I70,pop_data!H70)</f>
        <v>0</v>
      </c>
      <c r="AA84" s="1">
        <f>X84+CONTROL!$F$4*X84*$Z84</f>
        <v>1354.9062003446556</v>
      </c>
      <c r="AB84" s="1">
        <f>Y84+CONTROL!$F$4*Y84*$Z84</f>
        <v>1346.8288556395942</v>
      </c>
      <c r="AC84" s="19">
        <f>'RY2019'!AJ83</f>
        <v>1</v>
      </c>
      <c r="AD84" s="19">
        <f>'RY2020'!AJ83</f>
        <v>1</v>
      </c>
      <c r="AE84" s="1">
        <f t="shared" si="16"/>
        <v>1354.9062003446556</v>
      </c>
      <c r="AF84" s="1">
        <f t="shared" si="17"/>
        <v>1346.8288556395942</v>
      </c>
      <c r="AG84" s="1">
        <f>'RY2019'!AK83</f>
        <v>3775</v>
      </c>
      <c r="AH84" s="1">
        <f>'RY2020'!AK83</f>
        <v>3775</v>
      </c>
      <c r="AI84" s="1">
        <f t="shared" si="12"/>
        <v>0</v>
      </c>
      <c r="AJ84" s="1">
        <f t="shared" si="13"/>
        <v>0</v>
      </c>
      <c r="AL84" s="1">
        <f>T84+CONTROL!$F$4*T84*$Z84</f>
        <v>1622.5333333333331</v>
      </c>
      <c r="AM84" s="1">
        <f>U84+CONTROL!$F$4*U84*$Z84</f>
        <v>1463.6</v>
      </c>
      <c r="AN84" s="1">
        <f t="shared" si="18"/>
        <v>1622.5333333333331</v>
      </c>
      <c r="AO84" s="1">
        <f t="shared" si="19"/>
        <v>1463.6</v>
      </c>
      <c r="AP84" s="1">
        <f t="shared" si="20"/>
        <v>0</v>
      </c>
      <c r="AQ84" s="1">
        <f t="shared" si="21"/>
        <v>0</v>
      </c>
    </row>
    <row r="85" spans="1:43" x14ac:dyDescent="0.25">
      <c r="A85" s="1" t="s">
        <v>88</v>
      </c>
      <c r="B85" s="1">
        <v>3174</v>
      </c>
      <c r="C85" s="1">
        <v>505</v>
      </c>
      <c r="D85" s="1">
        <v>387</v>
      </c>
      <c r="E85" s="1">
        <v>98</v>
      </c>
      <c r="F85" s="1">
        <v>3154</v>
      </c>
      <c r="G85" s="1">
        <v>589</v>
      </c>
      <c r="H85" s="1">
        <v>345</v>
      </c>
      <c r="I85" s="1">
        <v>68</v>
      </c>
      <c r="J85" s="1">
        <v>3006</v>
      </c>
      <c r="K85" s="1">
        <v>631</v>
      </c>
      <c r="L85" s="1">
        <v>480</v>
      </c>
      <c r="M85" s="1">
        <v>100</v>
      </c>
      <c r="N85" s="1">
        <v>2650</v>
      </c>
      <c r="O85" s="1">
        <v>673</v>
      </c>
      <c r="P85" s="1">
        <v>332</v>
      </c>
      <c r="Q85" s="1">
        <v>63</v>
      </c>
      <c r="R85" s="1">
        <f>CONTROL!$C$3*B85+CONTROL!$C$4*C85+CONTROL!$C$5*D85+CONTROL!$C$6*E85</f>
        <v>4712.5333333333328</v>
      </c>
      <c r="S85" s="1">
        <f>CONTROL!$C$3*F85+CONTROL!$C$4*G85+CONTROL!$C$5*H85+CONTROL!$C$6*I85</f>
        <v>4677.9333333333334</v>
      </c>
      <c r="T85" s="1">
        <f>CONTROL!$C$3*J85+CONTROL!$C$4*K85+CONTROL!$C$5*L85+CONTROL!$C$6*M85</f>
        <v>4874.0666666666666</v>
      </c>
      <c r="U85" s="1">
        <f>CONTROL!$C$3*N85+CONTROL!$C$4*O85+CONTROL!$C$5*P85+CONTROL!$C$6*Q85</f>
        <v>4259.8999999999996</v>
      </c>
      <c r="V85" s="1">
        <f t="shared" si="14"/>
        <v>1.7292611850716455E-2</v>
      </c>
      <c r="W85" s="1">
        <f t="shared" si="15"/>
        <v>-4.2039841785874672E-2</v>
      </c>
      <c r="X85" s="1">
        <f>T85+CONTROL!$F$4*T85*V85</f>
        <v>4958.3520096678485</v>
      </c>
      <c r="Y85" s="1">
        <f>U85+CONTROL!$F$4*U85*W85</f>
        <v>4080.814477976352</v>
      </c>
      <c r="Z85" s="1">
        <f>IF(CONTROL!$H$4=0,pop_data!I71,pop_data!H71)</f>
        <v>0</v>
      </c>
      <c r="AA85" s="1">
        <f>X85+CONTROL!$F$4*X85*$Z85</f>
        <v>4958.3520096678485</v>
      </c>
      <c r="AB85" s="1">
        <f>Y85+CONTROL!$F$4*Y85*$Z85</f>
        <v>4080.814477976352</v>
      </c>
      <c r="AC85" s="19">
        <f>'RY2019'!AJ84</f>
        <v>1.3279470198675496</v>
      </c>
      <c r="AD85" s="19">
        <f>'RY2020'!AJ84</f>
        <v>1.2209271523178808</v>
      </c>
      <c r="AE85" s="1">
        <f t="shared" si="16"/>
        <v>3733.8477631151263</v>
      </c>
      <c r="AF85" s="1">
        <f t="shared" si="17"/>
        <v>3342.3898143546817</v>
      </c>
      <c r="AG85" s="1">
        <f>'RY2019'!AK84</f>
        <v>3775</v>
      </c>
      <c r="AH85" s="1">
        <f>'RY2020'!AK84</f>
        <v>3775</v>
      </c>
      <c r="AI85" s="1">
        <f t="shared" si="12"/>
        <v>0</v>
      </c>
      <c r="AJ85" s="1">
        <f t="shared" si="13"/>
        <v>0</v>
      </c>
      <c r="AL85" s="1">
        <f>T85+CONTROL!$F$4*T85*$Z85</f>
        <v>4874.0666666666666</v>
      </c>
      <c r="AM85" s="1">
        <f>U85+CONTROL!$F$4*U85*$Z85</f>
        <v>4259.8999999999996</v>
      </c>
      <c r="AN85" s="1">
        <f t="shared" si="18"/>
        <v>3670.3773522175679</v>
      </c>
      <c r="AO85" s="1">
        <f t="shared" si="19"/>
        <v>3489.0697548275111</v>
      </c>
      <c r="AP85" s="1">
        <f t="shared" si="20"/>
        <v>0</v>
      </c>
      <c r="AQ85" s="1">
        <f t="shared" si="21"/>
        <v>0</v>
      </c>
    </row>
    <row r="86" spans="1:43" x14ac:dyDescent="0.25">
      <c r="A86" s="1" t="s">
        <v>89</v>
      </c>
      <c r="B86" s="1">
        <v>1839</v>
      </c>
      <c r="C86" s="1">
        <v>684</v>
      </c>
      <c r="D86" s="1">
        <v>377</v>
      </c>
      <c r="E86" s="1">
        <v>99</v>
      </c>
      <c r="F86" s="1">
        <v>1966</v>
      </c>
      <c r="G86" s="1">
        <v>781</v>
      </c>
      <c r="H86" s="1">
        <v>387</v>
      </c>
      <c r="I86" s="1">
        <v>95</v>
      </c>
      <c r="J86" s="1">
        <v>2173</v>
      </c>
      <c r="K86" s="1">
        <v>958</v>
      </c>
      <c r="L86" s="1">
        <v>373</v>
      </c>
      <c r="M86" s="1">
        <v>159</v>
      </c>
      <c r="N86" s="1">
        <v>1974</v>
      </c>
      <c r="O86" s="1">
        <v>1025</v>
      </c>
      <c r="P86" s="1">
        <v>427</v>
      </c>
      <c r="Q86" s="1">
        <v>235</v>
      </c>
      <c r="R86" s="1">
        <f>CONTROL!$C$3*B86+CONTROL!$C$4*C86+CONTROL!$C$5*D86+CONTROL!$C$6*E86</f>
        <v>3614.3</v>
      </c>
      <c r="S86" s="1">
        <f>CONTROL!$C$3*F86+CONTROL!$C$4*G86+CONTROL!$C$5*H86+CONTROL!$C$6*I86</f>
        <v>3884.4333333333329</v>
      </c>
      <c r="T86" s="1">
        <f>CONTROL!$C$3*J86+CONTROL!$C$4*K86+CONTROL!$C$5*L86+CONTROL!$C$6*M86</f>
        <v>4455.5</v>
      </c>
      <c r="U86" s="1">
        <f>CONTROL!$C$3*N86+CONTROL!$C$4*O86+CONTROL!$C$5*P86+CONTROL!$C$6*Q86</f>
        <v>4601.3666666666668</v>
      </c>
      <c r="V86" s="1">
        <f t="shared" si="14"/>
        <v>0.11087715152017932</v>
      </c>
      <c r="W86" s="1">
        <f t="shared" si="15"/>
        <v>8.9876356661557577E-2</v>
      </c>
      <c r="X86" s="1">
        <f>T86+CONTROL!$F$4*T86*V86</f>
        <v>4949.5131485981592</v>
      </c>
      <c r="Y86" s="1">
        <f>U86+CONTROL!$F$4*U86*W86</f>
        <v>5014.920738330602</v>
      </c>
      <c r="Z86" s="1">
        <f>IF(CONTROL!$H$4=0,pop_data!I72,pop_data!H72)</f>
        <v>1.2103692940285356E-2</v>
      </c>
      <c r="AA86" s="1">
        <f>X86+CONTROL!$F$4*X86*$Z86</f>
        <v>5009.4205359526959</v>
      </c>
      <c r="AB86" s="1">
        <f>Y86+CONTROL!$F$4*Y86*$Z86</f>
        <v>5075.6197990672244</v>
      </c>
      <c r="AC86" s="19">
        <f>'RY2019'!AJ85</f>
        <v>1.0950993377483444</v>
      </c>
      <c r="AD86" s="19">
        <f>'RY2020'!AJ85</f>
        <v>1.0874172185430464</v>
      </c>
      <c r="AE86" s="1">
        <f t="shared" si="16"/>
        <v>4574.3982881522561</v>
      </c>
      <c r="AF86" s="1">
        <f t="shared" si="17"/>
        <v>4667.5918980459855</v>
      </c>
      <c r="AG86" s="1">
        <f>'RY2019'!AK85</f>
        <v>3775</v>
      </c>
      <c r="AH86" s="1">
        <f>'RY2020'!AK85</f>
        <v>3775</v>
      </c>
      <c r="AI86" s="1">
        <f t="shared" si="12"/>
        <v>1.2117611359343725</v>
      </c>
      <c r="AJ86" s="1">
        <f t="shared" si="13"/>
        <v>1.2364481849128439</v>
      </c>
      <c r="AL86" s="1">
        <f>T86+CONTROL!$F$4*T86*$Z86</f>
        <v>4509.4280038954412</v>
      </c>
      <c r="AM86" s="1">
        <f>U86+CONTROL!$F$4*U86*$Z86</f>
        <v>4657.0601959056648</v>
      </c>
      <c r="AN86" s="1">
        <f t="shared" si="18"/>
        <v>4117.825523634564</v>
      </c>
      <c r="AO86" s="1">
        <f t="shared" si="19"/>
        <v>4282.6802045173899</v>
      </c>
      <c r="AP86" s="1">
        <f t="shared" si="20"/>
        <v>1.0908147082475665</v>
      </c>
      <c r="AQ86" s="1">
        <f t="shared" si="21"/>
        <v>1.1344848223887125</v>
      </c>
    </row>
    <row r="87" spans="1:43" x14ac:dyDescent="0.25">
      <c r="A87" s="1" t="s">
        <v>90</v>
      </c>
      <c r="B87" s="1">
        <v>0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f>CONTROL!$C$3*B87+CONTROL!$C$4*C87+CONTROL!$C$5*D87+CONTROL!$C$6*E87</f>
        <v>0</v>
      </c>
      <c r="S87" s="1">
        <f>CONTROL!$C$3*F87+CONTROL!$C$4*G87+CONTROL!$C$5*H87+CONTROL!$C$6*I87</f>
        <v>0</v>
      </c>
      <c r="T87" s="1">
        <f>CONTROL!$C$3*J87+CONTROL!$C$4*K87+CONTROL!$C$5*L87+CONTROL!$C$6*M87</f>
        <v>0</v>
      </c>
      <c r="U87" s="1">
        <f>CONTROL!$C$3*N87+CONTROL!$C$4*O87+CONTROL!$C$5*P87+CONTROL!$C$6*Q87</f>
        <v>0</v>
      </c>
      <c r="V87" s="1">
        <f t="shared" si="14"/>
        <v>0</v>
      </c>
      <c r="W87" s="1">
        <f t="shared" si="15"/>
        <v>0</v>
      </c>
      <c r="X87" s="1">
        <f>T87+CONTROL!$F$4*T87*V87</f>
        <v>0</v>
      </c>
      <c r="Y87" s="1">
        <f>U87+CONTROL!$F$4*U87*W87</f>
        <v>0</v>
      </c>
      <c r="Z87" s="1">
        <f>IF(CONTROL!$H$4=0,pop_data!I73,pop_data!H73)</f>
        <v>0</v>
      </c>
      <c r="AA87" s="1">
        <f>X87+CONTROL!$F$4*X87*$Z87</f>
        <v>0</v>
      </c>
      <c r="AB87" s="1">
        <f>Y87+CONTROL!$F$4*Y87*$Z87</f>
        <v>0</v>
      </c>
      <c r="AC87" s="19">
        <f>'RY2019'!AJ86</f>
        <v>0</v>
      </c>
      <c r="AD87" s="19">
        <f>'RY2020'!AJ86</f>
        <v>0</v>
      </c>
      <c r="AE87" s="1">
        <f t="shared" si="16"/>
        <v>0</v>
      </c>
      <c r="AF87" s="1">
        <f t="shared" si="17"/>
        <v>0</v>
      </c>
      <c r="AG87" s="1">
        <f>'RY2019'!AK86</f>
        <v>1716</v>
      </c>
      <c r="AH87" s="1">
        <f>'RY2020'!AK86</f>
        <v>1716</v>
      </c>
      <c r="AI87" s="1">
        <f t="shared" si="12"/>
        <v>0</v>
      </c>
      <c r="AJ87" s="1">
        <f t="shared" si="13"/>
        <v>0</v>
      </c>
      <c r="AL87" s="1">
        <f>T87+CONTROL!$F$4*T87*$Z87</f>
        <v>0</v>
      </c>
      <c r="AM87" s="1">
        <f>U87+CONTROL!$F$4*U87*$Z87</f>
        <v>0</v>
      </c>
      <c r="AN87" s="1">
        <f t="shared" si="18"/>
        <v>0</v>
      </c>
      <c r="AO87" s="1">
        <f t="shared" si="19"/>
        <v>0</v>
      </c>
      <c r="AP87" s="1">
        <f t="shared" si="20"/>
        <v>0</v>
      </c>
      <c r="AQ87" s="1">
        <f t="shared" si="21"/>
        <v>0</v>
      </c>
    </row>
    <row r="88" spans="1:43" x14ac:dyDescent="0.25">
      <c r="A88" s="1" t="s">
        <v>91</v>
      </c>
      <c r="B88" s="1">
        <v>4231</v>
      </c>
      <c r="C88" s="1">
        <v>1024</v>
      </c>
      <c r="D88" s="1">
        <v>616</v>
      </c>
      <c r="E88" s="1">
        <v>223</v>
      </c>
      <c r="F88" s="1">
        <v>3805</v>
      </c>
      <c r="G88" s="1">
        <v>1059</v>
      </c>
      <c r="H88" s="1">
        <v>633</v>
      </c>
      <c r="I88" s="1">
        <v>179</v>
      </c>
      <c r="J88" s="1">
        <v>3812</v>
      </c>
      <c r="K88" s="1">
        <v>1028</v>
      </c>
      <c r="L88" s="1">
        <v>784</v>
      </c>
      <c r="M88" s="1">
        <v>233</v>
      </c>
      <c r="N88" s="1">
        <v>3420</v>
      </c>
      <c r="O88" s="1">
        <v>1042</v>
      </c>
      <c r="P88" s="1">
        <v>790</v>
      </c>
      <c r="Q88" s="1">
        <v>177</v>
      </c>
      <c r="R88" s="1">
        <f>CONTROL!$C$3*B88+CONTROL!$C$4*C88+CONTROL!$C$5*D88+CONTROL!$C$6*E88</f>
        <v>7133.3666666666677</v>
      </c>
      <c r="S88" s="1">
        <f>CONTROL!$C$3*F88+CONTROL!$C$4*G88+CONTROL!$C$5*H88+CONTROL!$C$6*I88</f>
        <v>6688.2333333333336</v>
      </c>
      <c r="T88" s="1">
        <f>CONTROL!$C$3*J88+CONTROL!$C$4*K88+CONTROL!$C$5*L88+CONTROL!$C$6*M88</f>
        <v>7010.4333333333334</v>
      </c>
      <c r="U88" s="1">
        <f>CONTROL!$C$3*N88+CONTROL!$C$4*O88+CONTROL!$C$5*P88+CONTROL!$C$6*Q88</f>
        <v>6526.3</v>
      </c>
      <c r="V88" s="1">
        <f t="shared" si="14"/>
        <v>-7.1137104796668814E-3</v>
      </c>
      <c r="W88" s="1">
        <f t="shared" si="15"/>
        <v>-1.0442408701011475E-2</v>
      </c>
      <c r="X88" s="1">
        <f>T88+CONTROL!$F$4*T88*V88</f>
        <v>6960.5631402629942</v>
      </c>
      <c r="Y88" s="1">
        <f>U88+CONTROL!$F$4*U88*W88</f>
        <v>6458.1497080945892</v>
      </c>
      <c r="Z88" s="1">
        <f>IF(CONTROL!$H$4=0,pop_data!I74,pop_data!H74)</f>
        <v>2.5833469298961224E-4</v>
      </c>
      <c r="AA88" s="1">
        <f>X88+CONTROL!$F$4*X88*$Z88</f>
        <v>6962.3612952048688</v>
      </c>
      <c r="AB88" s="1">
        <f>Y88+CONTROL!$F$4*Y88*$Z88</f>
        <v>6459.8180722167108</v>
      </c>
      <c r="AC88" s="19">
        <f>'RY2019'!AJ87</f>
        <v>2</v>
      </c>
      <c r="AD88" s="19">
        <f>'RY2020'!AJ87</f>
        <v>2</v>
      </c>
      <c r="AE88" s="1">
        <f t="shared" si="16"/>
        <v>3481.1806476024344</v>
      </c>
      <c r="AF88" s="1">
        <f t="shared" si="17"/>
        <v>3229.9090361083554</v>
      </c>
      <c r="AG88" s="1">
        <f>'RY2019'!AK87</f>
        <v>4118</v>
      </c>
      <c r="AH88" s="1">
        <f>'RY2020'!AK87</f>
        <v>4118</v>
      </c>
      <c r="AI88" s="1">
        <f t="shared" si="12"/>
        <v>0</v>
      </c>
      <c r="AJ88" s="1">
        <f t="shared" si="13"/>
        <v>0</v>
      </c>
      <c r="AL88" s="1">
        <f>T88+CONTROL!$F$4*T88*$Z88</f>
        <v>7012.2443714762239</v>
      </c>
      <c r="AM88" s="1">
        <f>U88+CONTROL!$F$4*U88*$Z88</f>
        <v>6527.9859697068587</v>
      </c>
      <c r="AN88" s="1">
        <f t="shared" si="18"/>
        <v>3506.122185738112</v>
      </c>
      <c r="AO88" s="1">
        <f t="shared" si="19"/>
        <v>3263.9929848534293</v>
      </c>
      <c r="AP88" s="1">
        <f t="shared" si="20"/>
        <v>0</v>
      </c>
      <c r="AQ88" s="1">
        <f t="shared" si="21"/>
        <v>0</v>
      </c>
    </row>
    <row r="89" spans="1:43" x14ac:dyDescent="0.25">
      <c r="A89" s="1" t="s">
        <v>92</v>
      </c>
      <c r="B89" s="1">
        <v>56</v>
      </c>
      <c r="C89" s="1">
        <v>10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f>CONTROL!$C$3*B89+CONTROL!$C$4*C89+CONTROL!$C$5*D89+CONTROL!$C$6*E89</f>
        <v>70</v>
      </c>
      <c r="S89" s="1">
        <f>CONTROL!$C$3*F89+CONTROL!$C$4*G89+CONTROL!$C$5*H89+CONTROL!$C$6*I89</f>
        <v>0</v>
      </c>
      <c r="T89" s="1">
        <f>CONTROL!$C$3*J89+CONTROL!$C$4*K89+CONTROL!$C$5*L89+CONTROL!$C$6*M89</f>
        <v>0</v>
      </c>
      <c r="U89" s="1">
        <f>CONTROL!$C$3*N89+CONTROL!$C$4*O89+CONTROL!$C$5*P89+CONTROL!$C$6*Q89</f>
        <v>0</v>
      </c>
      <c r="V89" s="1">
        <f t="shared" si="14"/>
        <v>0</v>
      </c>
      <c r="W89" s="1">
        <f t="shared" si="15"/>
        <v>0</v>
      </c>
      <c r="X89" s="1">
        <f>T89+CONTROL!$F$4*T89*V89</f>
        <v>0</v>
      </c>
      <c r="Y89" s="1">
        <f>U89+CONTROL!$F$4*U89*W89</f>
        <v>0</v>
      </c>
      <c r="Z89" s="1">
        <f>IF(CONTROL!$H$4=0,pop_data!I75,pop_data!H75)</f>
        <v>2.8297329008213127E-3</v>
      </c>
      <c r="AA89" s="1">
        <f>X89+CONTROL!$F$4*X89*$Z89</f>
        <v>0</v>
      </c>
      <c r="AB89" s="1">
        <f>Y89+CONTROL!$F$4*Y89*$Z89</f>
        <v>0</v>
      </c>
      <c r="AC89" s="19">
        <f>'RY2019'!AJ88</f>
        <v>0</v>
      </c>
      <c r="AD89" s="19">
        <f>'RY2020'!AJ88</f>
        <v>0</v>
      </c>
      <c r="AE89" s="1">
        <f t="shared" si="16"/>
        <v>0</v>
      </c>
      <c r="AF89" s="1">
        <f t="shared" si="17"/>
        <v>0</v>
      </c>
      <c r="AG89" s="1">
        <f>'RY2019'!AK88</f>
        <v>1716</v>
      </c>
      <c r="AH89" s="1">
        <f>'RY2020'!AK88</f>
        <v>1716</v>
      </c>
      <c r="AI89" s="1">
        <f t="shared" si="12"/>
        <v>0</v>
      </c>
      <c r="AJ89" s="1">
        <f t="shared" si="13"/>
        <v>0</v>
      </c>
      <c r="AL89" s="1">
        <f>T89+CONTROL!$F$4*T89*$Z89</f>
        <v>0</v>
      </c>
      <c r="AM89" s="1">
        <f>U89+CONTROL!$F$4*U89*$Z89</f>
        <v>0</v>
      </c>
      <c r="AN89" s="1">
        <f t="shared" si="18"/>
        <v>0</v>
      </c>
      <c r="AO89" s="1">
        <f t="shared" si="19"/>
        <v>0</v>
      </c>
      <c r="AP89" s="1">
        <f t="shared" si="20"/>
        <v>0</v>
      </c>
      <c r="AQ89" s="1">
        <f t="shared" si="21"/>
        <v>0</v>
      </c>
    </row>
    <row r="90" spans="1:43" x14ac:dyDescent="0.25">
      <c r="A90" s="1" t="s">
        <v>93</v>
      </c>
      <c r="B90" s="1">
        <v>1315</v>
      </c>
      <c r="C90" s="1">
        <v>514</v>
      </c>
      <c r="D90" s="1">
        <v>64</v>
      </c>
      <c r="E90" s="1">
        <v>44</v>
      </c>
      <c r="F90" s="1">
        <v>1231</v>
      </c>
      <c r="G90" s="1">
        <v>433</v>
      </c>
      <c r="H90" s="1">
        <v>57</v>
      </c>
      <c r="I90" s="1">
        <v>26</v>
      </c>
      <c r="J90" s="1">
        <v>1314</v>
      </c>
      <c r="K90" s="1">
        <v>402</v>
      </c>
      <c r="L90" s="1">
        <v>56</v>
      </c>
      <c r="M90" s="1">
        <v>31</v>
      </c>
      <c r="N90" s="1">
        <v>942</v>
      </c>
      <c r="O90" s="1">
        <v>361</v>
      </c>
      <c r="P90" s="1">
        <v>96</v>
      </c>
      <c r="Q90" s="1">
        <v>45</v>
      </c>
      <c r="R90" s="1">
        <f>CONTROL!$C$3*B90+CONTROL!$C$4*C90+CONTROL!$C$5*D90+CONTROL!$C$6*E90</f>
        <v>2232.3333333333335</v>
      </c>
      <c r="S90" s="1">
        <f>CONTROL!$C$3*F90+CONTROL!$C$4*G90+CONTROL!$C$5*H90+CONTROL!$C$6*I90</f>
        <v>1984.7333333333331</v>
      </c>
      <c r="T90" s="1">
        <f>CONTROL!$C$3*J90+CONTROL!$C$4*K90+CONTROL!$C$5*L90+CONTROL!$C$6*M90</f>
        <v>2033.5666666666666</v>
      </c>
      <c r="U90" s="1">
        <f>CONTROL!$C$3*N90+CONTROL!$C$4*O90+CONTROL!$C$5*P90+CONTROL!$C$6*Q90</f>
        <v>1698.5</v>
      </c>
      <c r="V90" s="1">
        <f t="shared" si="14"/>
        <v>-4.3155427177040816E-2</v>
      </c>
      <c r="W90" s="1">
        <f t="shared" si="15"/>
        <v>-7.0081748287282586E-2</v>
      </c>
      <c r="X90" s="1">
        <f>T90+CONTROL!$F$4*T90*V90</f>
        <v>1945.8072284736757</v>
      </c>
      <c r="Y90" s="1">
        <f>U90+CONTROL!$F$4*U90*W90</f>
        <v>1579.4661505340505</v>
      </c>
      <c r="Z90" s="1">
        <f>IF(CONTROL!$H$4=0,pop_data!I76,pop_data!H76)</f>
        <v>2.1289178001182733E-2</v>
      </c>
      <c r="AA90" s="1">
        <f>X90+CONTROL!$F$4*X90*$Z90</f>
        <v>1987.2318649166398</v>
      </c>
      <c r="AB90" s="1">
        <f>Y90+CONTROL!$F$4*Y90*$Z90</f>
        <v>1613.0916865596128</v>
      </c>
      <c r="AC90" s="19">
        <f>'RY2019'!AJ89</f>
        <v>1</v>
      </c>
      <c r="AD90" s="19">
        <f>'RY2020'!AJ89</f>
        <v>1</v>
      </c>
      <c r="AE90" s="1">
        <f t="shared" si="16"/>
        <v>1987.2318649166398</v>
      </c>
      <c r="AF90" s="1">
        <f t="shared" si="17"/>
        <v>1613.0916865596128</v>
      </c>
      <c r="AG90" s="1">
        <f>'RY2019'!AK89</f>
        <v>3775</v>
      </c>
      <c r="AH90" s="1">
        <f>'RY2020'!AK89</f>
        <v>3775</v>
      </c>
      <c r="AI90" s="1">
        <f t="shared" si="12"/>
        <v>0</v>
      </c>
      <c r="AJ90" s="1">
        <f t="shared" si="13"/>
        <v>0</v>
      </c>
      <c r="AL90" s="1">
        <f>T90+CONTROL!$F$4*T90*$Z90</f>
        <v>2076.8596294106051</v>
      </c>
      <c r="AM90" s="1">
        <f>U90+CONTROL!$F$4*U90*$Z90</f>
        <v>1734.6596688350089</v>
      </c>
      <c r="AN90" s="1">
        <f t="shared" si="18"/>
        <v>2076.8596294106051</v>
      </c>
      <c r="AO90" s="1">
        <f t="shared" si="19"/>
        <v>1734.6596688350089</v>
      </c>
      <c r="AP90" s="1">
        <f t="shared" si="20"/>
        <v>0</v>
      </c>
      <c r="AQ90" s="1">
        <f t="shared" si="21"/>
        <v>0</v>
      </c>
    </row>
    <row r="91" spans="1:43" x14ac:dyDescent="0.25">
      <c r="A91" s="1" t="s">
        <v>94</v>
      </c>
      <c r="B91" s="1">
        <v>0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f>CONTROL!$C$3*B91+CONTROL!$C$4*C91+CONTROL!$C$5*D91+CONTROL!$C$6*E91</f>
        <v>0</v>
      </c>
      <c r="S91" s="1">
        <f>CONTROL!$C$3*F91+CONTROL!$C$4*G91+CONTROL!$C$5*H91+CONTROL!$C$6*I91</f>
        <v>0</v>
      </c>
      <c r="T91" s="1">
        <f>CONTROL!$C$3*J91+CONTROL!$C$4*K91+CONTROL!$C$5*L91+CONTROL!$C$6*M91</f>
        <v>0</v>
      </c>
      <c r="U91" s="1">
        <f>CONTROL!$C$3*N91+CONTROL!$C$4*O91+CONTROL!$C$5*P91+CONTROL!$C$6*Q91</f>
        <v>0</v>
      </c>
      <c r="V91" s="1">
        <f t="shared" si="14"/>
        <v>0</v>
      </c>
      <c r="W91" s="1">
        <f t="shared" si="15"/>
        <v>0</v>
      </c>
      <c r="X91" s="1">
        <f>T91+CONTROL!$F$4*T91*V91</f>
        <v>0</v>
      </c>
      <c r="Y91" s="1">
        <f>U91+CONTROL!$F$4*U91*W91</f>
        <v>0</v>
      </c>
      <c r="Z91" s="1">
        <f>IF(CONTROL!$H$4=0,pop_data!I62,pop_data!H62)</f>
        <v>2.7711827028650257E-2</v>
      </c>
      <c r="AA91" s="1">
        <f>X91+CONTROL!$F$4*X91*$Z91</f>
        <v>0</v>
      </c>
      <c r="AB91" s="1">
        <f>Y91+CONTROL!$F$4*Y91*$Z91</f>
        <v>0</v>
      </c>
      <c r="AC91" s="19">
        <f>'RY2019'!AJ90</f>
        <v>0</v>
      </c>
      <c r="AD91" s="19">
        <f>'RY2020'!AJ90</f>
        <v>0</v>
      </c>
      <c r="AE91" s="1">
        <f t="shared" si="16"/>
        <v>0</v>
      </c>
      <c r="AF91" s="1">
        <f t="shared" si="17"/>
        <v>0</v>
      </c>
      <c r="AG91" s="1">
        <f>'RY2019'!AK90</f>
        <v>1716</v>
      </c>
      <c r="AH91" s="1">
        <f>'RY2020'!AK90</f>
        <v>1716</v>
      </c>
      <c r="AI91" s="1">
        <f t="shared" si="12"/>
        <v>0</v>
      </c>
      <c r="AJ91" s="1">
        <f t="shared" si="13"/>
        <v>0</v>
      </c>
      <c r="AL91" s="1">
        <f>T91+CONTROL!$F$4*T91*$Z91</f>
        <v>0</v>
      </c>
      <c r="AM91" s="1">
        <f>U91+CONTROL!$F$4*U91*$Z91</f>
        <v>0</v>
      </c>
      <c r="AN91" s="1">
        <f t="shared" si="18"/>
        <v>0</v>
      </c>
      <c r="AO91" s="1">
        <f t="shared" si="19"/>
        <v>0</v>
      </c>
      <c r="AP91" s="1">
        <f t="shared" si="20"/>
        <v>0</v>
      </c>
      <c r="AQ91" s="1">
        <f t="shared" si="21"/>
        <v>0</v>
      </c>
    </row>
    <row r="92" spans="1:43" x14ac:dyDescent="0.25">
      <c r="A92" s="1" t="s">
        <v>95</v>
      </c>
      <c r="B92" s="1">
        <v>5763</v>
      </c>
      <c r="C92" s="1">
        <v>1780</v>
      </c>
      <c r="D92" s="1">
        <v>1636</v>
      </c>
      <c r="E92" s="1">
        <v>324</v>
      </c>
      <c r="F92" s="1">
        <v>6918</v>
      </c>
      <c r="G92" s="1">
        <v>1648</v>
      </c>
      <c r="H92" s="1">
        <v>1803</v>
      </c>
      <c r="I92" s="1">
        <v>331</v>
      </c>
      <c r="J92" s="1">
        <v>6129</v>
      </c>
      <c r="K92" s="1">
        <v>1825</v>
      </c>
      <c r="L92" s="1">
        <v>1420</v>
      </c>
      <c r="M92" s="1">
        <v>554</v>
      </c>
      <c r="N92" s="1">
        <v>5516</v>
      </c>
      <c r="O92" s="1">
        <v>2049</v>
      </c>
      <c r="P92" s="1">
        <v>1346</v>
      </c>
      <c r="Q92" s="1">
        <v>593</v>
      </c>
      <c r="R92" s="1">
        <f>CONTROL!$C$3*B92+CONTROL!$C$4*C92+CONTROL!$C$5*D92+CONTROL!$C$6*E92</f>
        <v>11574.6</v>
      </c>
      <c r="S92" s="1">
        <f>CONTROL!$C$3*F92+CONTROL!$C$4*G92+CONTROL!$C$5*H92+CONTROL!$C$6*I92</f>
        <v>12827.166666666666</v>
      </c>
      <c r="T92" s="1">
        <f>CONTROL!$C$3*J92+CONTROL!$C$4*K92+CONTROL!$C$5*L92+CONTROL!$C$6*M92</f>
        <v>12156.333333333334</v>
      </c>
      <c r="U92" s="1">
        <f>CONTROL!$C$3*N92+CONTROL!$C$4*O92+CONTROL!$C$5*P92+CONTROL!$C$6*Q92</f>
        <v>11823.033333333335</v>
      </c>
      <c r="V92" s="1">
        <f t="shared" si="14"/>
        <v>2.7959492607333939E-2</v>
      </c>
      <c r="W92" s="1">
        <f t="shared" si="15"/>
        <v>-3.9857832158248625E-2</v>
      </c>
      <c r="X92" s="1">
        <f>T92+CONTROL!$F$4*T92*V92</f>
        <v>12496.218245298955</v>
      </c>
      <c r="Y92" s="1">
        <f>U92+CONTROL!$F$4*U92*W92</f>
        <v>11351.792855131956</v>
      </c>
      <c r="Z92" s="1">
        <f>IF(CONTROL!$H$4=0,pop_data!I77,pop_data!H77)</f>
        <v>5.0217810170059482E-2</v>
      </c>
      <c r="AA92" s="1">
        <f>X92+CONTROL!$F$4*X92*$Z92</f>
        <v>13123.750960985011</v>
      </c>
      <c r="AB92" s="1">
        <f>Y92+CONTROL!$F$4*Y92*$Z92</f>
        <v>11921.855033820812</v>
      </c>
      <c r="AC92" s="19">
        <f>'RY2019'!AJ91</f>
        <v>3.5867324069923803</v>
      </c>
      <c r="AD92" s="19">
        <f>'RY2020'!AJ91</f>
        <v>3.5878529807261317</v>
      </c>
      <c r="AE92" s="1">
        <f t="shared" si="16"/>
        <v>3658.9713064180905</v>
      </c>
      <c r="AF92" s="1">
        <f t="shared" si="17"/>
        <v>3322.8382260546232</v>
      </c>
      <c r="AG92" s="1">
        <f>'RY2019'!AK91</f>
        <v>4462</v>
      </c>
      <c r="AH92" s="1">
        <f>'RY2020'!AK91</f>
        <v>4462</v>
      </c>
      <c r="AI92" s="1">
        <f t="shared" si="12"/>
        <v>0</v>
      </c>
      <c r="AJ92" s="1">
        <f t="shared" si="13"/>
        <v>0</v>
      </c>
      <c r="AL92" s="1">
        <f>T92+CONTROL!$F$4*T92*$Z92</f>
        <v>12766.797773030634</v>
      </c>
      <c r="AM92" s="1">
        <f>U92+CONTROL!$F$4*U92*$Z92</f>
        <v>12416.760176900954</v>
      </c>
      <c r="AN92" s="1">
        <f t="shared" si="18"/>
        <v>3559.4508662373587</v>
      </c>
      <c r="AO92" s="1">
        <f t="shared" si="19"/>
        <v>3460.7773070980111</v>
      </c>
      <c r="AP92" s="1">
        <f t="shared" si="20"/>
        <v>0</v>
      </c>
      <c r="AQ92" s="1">
        <f t="shared" si="21"/>
        <v>0</v>
      </c>
    </row>
    <row r="93" spans="1:43" x14ac:dyDescent="0.25">
      <c r="A93" s="1" t="s">
        <v>96</v>
      </c>
      <c r="B93" s="1">
        <v>1882</v>
      </c>
      <c r="C93" s="1">
        <v>704</v>
      </c>
      <c r="D93" s="1">
        <v>514</v>
      </c>
      <c r="E93" s="1">
        <v>285</v>
      </c>
      <c r="F93" s="1">
        <v>1153</v>
      </c>
      <c r="G93" s="1">
        <v>400</v>
      </c>
      <c r="H93" s="1">
        <v>438</v>
      </c>
      <c r="I93" s="1">
        <v>279</v>
      </c>
      <c r="J93" s="1">
        <v>1232</v>
      </c>
      <c r="K93" s="1">
        <v>535</v>
      </c>
      <c r="L93" s="1">
        <v>534</v>
      </c>
      <c r="M93" s="1">
        <v>225</v>
      </c>
      <c r="N93" s="1">
        <v>832</v>
      </c>
      <c r="O93" s="1">
        <v>461</v>
      </c>
      <c r="P93" s="1">
        <v>447</v>
      </c>
      <c r="Q93" s="1">
        <v>200</v>
      </c>
      <c r="R93" s="1">
        <f>CONTROL!$C$3*B93+CONTROL!$C$4*C93+CONTROL!$C$5*D93+CONTROL!$C$6*E93</f>
        <v>4307.5</v>
      </c>
      <c r="S93" s="1">
        <f>CONTROL!$C$3*F93+CONTROL!$C$4*G93+CONTROL!$C$5*H93+CONTROL!$C$6*I93</f>
        <v>3018.3</v>
      </c>
      <c r="T93" s="1">
        <f>CONTROL!$C$3*J93+CONTROL!$C$4*K93+CONTROL!$C$5*L93+CONTROL!$C$6*M93</f>
        <v>3322.9</v>
      </c>
      <c r="U93" s="1">
        <f>CONTROL!$C$3*N93+CONTROL!$C$4*O93+CONTROL!$C$5*P93+CONTROL!$C$6*Q93</f>
        <v>2625.9333333333338</v>
      </c>
      <c r="V93" s="1">
        <f t="shared" si="14"/>
        <v>-9.9187098763320478E-2</v>
      </c>
      <c r="W93" s="1">
        <f t="shared" si="15"/>
        <v>-5.4414385708312599E-2</v>
      </c>
      <c r="X93" s="1">
        <f>T93+CONTROL!$F$4*T93*V93</f>
        <v>2993.3111895193624</v>
      </c>
      <c r="Y93" s="1">
        <f>U93+CONTROL!$F$4*U93*W93</f>
        <v>2483.0447840890188</v>
      </c>
      <c r="Z93" s="1">
        <f>IF(CONTROL!$H$4=0,pop_data!I78,pop_data!H78)</f>
        <v>0</v>
      </c>
      <c r="AA93" s="1">
        <f>X93+CONTROL!$F$4*X93*$Z93</f>
        <v>2993.3111895193624</v>
      </c>
      <c r="AB93" s="1">
        <f>Y93+CONTROL!$F$4*Y93*$Z93</f>
        <v>2483.0447840890188</v>
      </c>
      <c r="AC93" s="19">
        <f>'RY2019'!AJ92</f>
        <v>2.0995628946090337</v>
      </c>
      <c r="AD93" s="19">
        <f>'RY2020'!AJ92</f>
        <v>2.0378824672170959</v>
      </c>
      <c r="AE93" s="1">
        <f t="shared" si="16"/>
        <v>1425.6830301226848</v>
      </c>
      <c r="AF93" s="1">
        <f t="shared" si="17"/>
        <v>1218.4435677882004</v>
      </c>
      <c r="AG93" s="1">
        <f>'RY2019'!AK92</f>
        <v>4118</v>
      </c>
      <c r="AH93" s="1">
        <f>'RY2020'!AK92</f>
        <v>4118</v>
      </c>
      <c r="AI93" s="1">
        <f t="shared" si="12"/>
        <v>0</v>
      </c>
      <c r="AJ93" s="1">
        <f t="shared" si="13"/>
        <v>0</v>
      </c>
      <c r="AL93" s="1">
        <f>T93+CONTROL!$F$4*T93*$Z93</f>
        <v>3322.9</v>
      </c>
      <c r="AM93" s="1">
        <f>U93+CONTROL!$F$4*U93*$Z93</f>
        <v>2625.9333333333338</v>
      </c>
      <c r="AN93" s="1">
        <f t="shared" si="18"/>
        <v>1582.6627573444366</v>
      </c>
      <c r="AO93" s="1">
        <f t="shared" si="19"/>
        <v>1288.5597553225296</v>
      </c>
      <c r="AP93" s="1">
        <f t="shared" si="20"/>
        <v>0</v>
      </c>
      <c r="AQ93" s="1">
        <f t="shared" si="21"/>
        <v>0</v>
      </c>
    </row>
    <row r="94" spans="1:43" x14ac:dyDescent="0.25">
      <c r="A94" s="1" t="s">
        <v>97</v>
      </c>
      <c r="B94" s="1">
        <v>54107</v>
      </c>
      <c r="C94" s="1">
        <v>26259</v>
      </c>
      <c r="D94" s="1">
        <v>5846</v>
      </c>
      <c r="E94" s="1">
        <v>4269</v>
      </c>
      <c r="F94" s="1">
        <v>58945</v>
      </c>
      <c r="G94" s="1">
        <v>32151</v>
      </c>
      <c r="H94" s="1">
        <v>5230</v>
      </c>
      <c r="I94" s="1">
        <v>4317</v>
      </c>
      <c r="J94" s="1">
        <v>65056</v>
      </c>
      <c r="K94" s="1">
        <v>33306</v>
      </c>
      <c r="L94" s="1">
        <v>6145</v>
      </c>
      <c r="M94" s="1">
        <v>4563</v>
      </c>
      <c r="N94" s="1">
        <v>58214</v>
      </c>
      <c r="O94" s="1">
        <v>31444</v>
      </c>
      <c r="P94" s="1">
        <v>5559</v>
      </c>
      <c r="Q94" s="1">
        <v>4611</v>
      </c>
      <c r="R94" s="1">
        <f>CONTROL!$C$3*B94+CONTROL!$C$4*C94+CONTROL!$C$5*D94+CONTROL!$C$6*E94</f>
        <v>109472.70000000001</v>
      </c>
      <c r="S94" s="1">
        <f>CONTROL!$C$3*F94+CONTROL!$C$4*G94+CONTROL!$C$5*H94+CONTROL!$C$6*I94</f>
        <v>121677.9</v>
      </c>
      <c r="T94" s="1">
        <f>CONTROL!$C$3*J94+CONTROL!$C$4*K94+CONTROL!$C$5*L94+CONTROL!$C$6*M94</f>
        <v>131402.9</v>
      </c>
      <c r="U94" s="1">
        <f>CONTROL!$C$3*N94+CONTROL!$C$4*O94+CONTROL!$C$5*P94+CONTROL!$C$6*Q94</f>
        <v>121120.5</v>
      </c>
      <c r="V94" s="1">
        <f t="shared" si="14"/>
        <v>9.5707468795362766E-2</v>
      </c>
      <c r="W94" s="1">
        <f t="shared" si="15"/>
        <v>8.365954649951976E-4</v>
      </c>
      <c r="X94" s="1">
        <f>T94+CONTROL!$F$4*T94*V94</f>
        <v>143979.13895137017</v>
      </c>
      <c r="Y94" s="1">
        <f>U94+CONTROL!$F$4*U94*W94</f>
        <v>121221.82886101794</v>
      </c>
      <c r="Z94" s="1">
        <f>IF(CONTROL!$H$4=0,pop_data!I79,pop_data!H79)</f>
        <v>5.0335424408450624E-2</v>
      </c>
      <c r="AA94" s="1">
        <f>X94+CONTROL!$F$4*X94*$Z94</f>
        <v>151226.39001645066</v>
      </c>
      <c r="AB94" s="1">
        <f>Y94+CONTROL!$F$4*Y94*$Z94</f>
        <v>127323.58106430585</v>
      </c>
      <c r="AC94" s="19">
        <f>'RY2019'!AJ93</f>
        <v>26.548803329864729</v>
      </c>
      <c r="AD94" s="19">
        <f>'RY2020'!AJ93</f>
        <v>27.414360041623315</v>
      </c>
      <c r="AE94" s="1">
        <f t="shared" si="16"/>
        <v>5696.1659679152544</v>
      </c>
      <c r="AF94" s="1">
        <f t="shared" si="17"/>
        <v>4644.4119385238255</v>
      </c>
      <c r="AG94" s="1">
        <f>'RY2019'!AK93</f>
        <v>4805</v>
      </c>
      <c r="AH94" s="1">
        <f>'RY2020'!AK93</f>
        <v>4805</v>
      </c>
      <c r="AI94" s="1">
        <f t="shared" si="12"/>
        <v>1.1854663825005733</v>
      </c>
      <c r="AJ94" s="1">
        <f t="shared" si="13"/>
        <v>0</v>
      </c>
      <c r="AL94" s="1">
        <f>T94+CONTROL!$F$4*T94*$Z94</f>
        <v>138017.12074000118</v>
      </c>
      <c r="AM94" s="1">
        <f>U94+CONTROL!$F$4*U94*$Z94</f>
        <v>127217.15177206375</v>
      </c>
      <c r="AN94" s="1">
        <f t="shared" si="18"/>
        <v>5198.6192757978597</v>
      </c>
      <c r="AO94" s="1">
        <f t="shared" si="19"/>
        <v>4640.5296924279655</v>
      </c>
      <c r="AP94" s="1">
        <f t="shared" si="20"/>
        <v>1.081918683828899</v>
      </c>
      <c r="AQ94" s="1">
        <f t="shared" si="21"/>
        <v>0</v>
      </c>
    </row>
    <row r="95" spans="1:43" x14ac:dyDescent="0.25">
      <c r="A95" s="1" t="s">
        <v>98</v>
      </c>
      <c r="B95" s="1">
        <v>0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f>CONTROL!$C$3*B95+CONTROL!$C$4*C95+CONTROL!$C$5*D95+CONTROL!$C$6*E95</f>
        <v>0</v>
      </c>
      <c r="S95" s="1">
        <f>CONTROL!$C$3*F95+CONTROL!$C$4*G95+CONTROL!$C$5*H95+CONTROL!$C$6*I95</f>
        <v>0</v>
      </c>
      <c r="T95" s="1">
        <f>CONTROL!$C$3*J95+CONTROL!$C$4*K95+CONTROL!$C$5*L95+CONTROL!$C$6*M95</f>
        <v>0</v>
      </c>
      <c r="U95" s="1">
        <f>CONTROL!$C$3*N95+CONTROL!$C$4*O95+CONTROL!$C$5*P95+CONTROL!$C$6*Q95</f>
        <v>0</v>
      </c>
      <c r="V95" s="1">
        <f t="shared" si="14"/>
        <v>0</v>
      </c>
      <c r="W95" s="1">
        <f t="shared" si="15"/>
        <v>0</v>
      </c>
      <c r="X95" s="1">
        <f>T95+CONTROL!$F$4*T95*V95</f>
        <v>0</v>
      </c>
      <c r="Y95" s="1">
        <f>U95+CONTROL!$F$4*U95*W95</f>
        <v>0</v>
      </c>
      <c r="Z95" s="1">
        <f>IF(CONTROL!$H$4=0,pop_data!I78,pop_data!H78)</f>
        <v>0</v>
      </c>
      <c r="AA95" s="1">
        <f>X95+CONTROL!$F$4*X95*$Z95</f>
        <v>0</v>
      </c>
      <c r="AB95" s="1">
        <f>Y95+CONTROL!$F$4*Y95*$Z95</f>
        <v>0</v>
      </c>
      <c r="AC95" s="19">
        <f>'RY2019'!AJ94</f>
        <v>0</v>
      </c>
      <c r="AD95" s="19">
        <f>'RY2020'!AJ94</f>
        <v>0</v>
      </c>
      <c r="AE95" s="1">
        <f t="shared" si="16"/>
        <v>0</v>
      </c>
      <c r="AF95" s="1">
        <f t="shared" si="17"/>
        <v>0</v>
      </c>
      <c r="AG95" s="1">
        <f>'RY2019'!AK94</f>
        <v>1716</v>
      </c>
      <c r="AH95" s="1">
        <f>'RY2020'!AK94</f>
        <v>1716</v>
      </c>
      <c r="AI95" s="1">
        <f t="shared" si="12"/>
        <v>0</v>
      </c>
      <c r="AJ95" s="1">
        <f t="shared" si="13"/>
        <v>0</v>
      </c>
      <c r="AL95" s="1">
        <f>T95+CONTROL!$F$4*T95*$Z95</f>
        <v>0</v>
      </c>
      <c r="AM95" s="1">
        <f>U95+CONTROL!$F$4*U95*$Z95</f>
        <v>0</v>
      </c>
      <c r="AN95" s="1">
        <f t="shared" si="18"/>
        <v>0</v>
      </c>
      <c r="AO95" s="1">
        <f t="shared" si="19"/>
        <v>0</v>
      </c>
      <c r="AP95" s="1">
        <f t="shared" si="20"/>
        <v>0</v>
      </c>
      <c r="AQ95" s="1">
        <f t="shared" si="21"/>
        <v>0</v>
      </c>
    </row>
    <row r="96" spans="1:43" x14ac:dyDescent="0.25">
      <c r="A96" s="1" t="s">
        <v>99</v>
      </c>
      <c r="B96" s="1">
        <v>0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f>CONTROL!$C$3*B96+CONTROL!$C$4*C96+CONTROL!$C$5*D96+CONTROL!$C$6*E96</f>
        <v>0</v>
      </c>
      <c r="S96" s="1">
        <f>CONTROL!$C$3*F96+CONTROL!$C$4*G96+CONTROL!$C$5*H96+CONTROL!$C$6*I96</f>
        <v>0</v>
      </c>
      <c r="T96" s="1">
        <f>CONTROL!$C$3*J96+CONTROL!$C$4*K96+CONTROL!$C$5*L96+CONTROL!$C$6*M96</f>
        <v>0</v>
      </c>
      <c r="U96" s="1">
        <f>CONTROL!$C$3*N96+CONTROL!$C$4*O96+CONTROL!$C$5*P96+CONTROL!$C$6*Q96</f>
        <v>0</v>
      </c>
      <c r="V96" s="1">
        <f t="shared" si="14"/>
        <v>0</v>
      </c>
      <c r="W96" s="1">
        <f t="shared" si="15"/>
        <v>0</v>
      </c>
      <c r="X96" s="1">
        <f>T96+CONTROL!$F$4*T96*V96</f>
        <v>0</v>
      </c>
      <c r="Y96" s="1">
        <f>U96+CONTROL!$F$4*U96*W96</f>
        <v>0</v>
      </c>
      <c r="Z96" s="1">
        <f>IF(CONTROL!$H$4=0,pop_data!I80,pop_data!H80)</f>
        <v>0</v>
      </c>
      <c r="AA96" s="1">
        <f>X96+CONTROL!$F$4*X96*$Z96</f>
        <v>0</v>
      </c>
      <c r="AB96" s="1">
        <f>Y96+CONTROL!$F$4*Y96*$Z96</f>
        <v>0</v>
      </c>
      <c r="AC96" s="19">
        <f>'RY2019'!AJ95</f>
        <v>0</v>
      </c>
      <c r="AD96" s="19">
        <f>'RY2020'!AJ95</f>
        <v>0</v>
      </c>
      <c r="AE96" s="1">
        <f t="shared" si="16"/>
        <v>0</v>
      </c>
      <c r="AF96" s="1">
        <f t="shared" si="17"/>
        <v>0</v>
      </c>
      <c r="AG96" s="1">
        <f>'RY2019'!AK95</f>
        <v>1716</v>
      </c>
      <c r="AH96" s="1">
        <f>'RY2020'!AK95</f>
        <v>1716</v>
      </c>
      <c r="AI96" s="1">
        <f t="shared" si="12"/>
        <v>0</v>
      </c>
      <c r="AJ96" s="1">
        <f t="shared" si="13"/>
        <v>0</v>
      </c>
      <c r="AL96" s="1">
        <f>T96+CONTROL!$F$4*T96*$Z96</f>
        <v>0</v>
      </c>
      <c r="AM96" s="1">
        <f>U96+CONTROL!$F$4*U96*$Z96</f>
        <v>0</v>
      </c>
      <c r="AN96" s="1">
        <f t="shared" si="18"/>
        <v>0</v>
      </c>
      <c r="AO96" s="1">
        <f t="shared" si="19"/>
        <v>0</v>
      </c>
      <c r="AP96" s="1">
        <f t="shared" si="20"/>
        <v>0</v>
      </c>
      <c r="AQ96" s="1">
        <f t="shared" si="21"/>
        <v>0</v>
      </c>
    </row>
    <row r="97" spans="1:43" x14ac:dyDescent="0.25">
      <c r="A97" s="1" t="s">
        <v>100</v>
      </c>
      <c r="B97" s="1">
        <v>2811</v>
      </c>
      <c r="C97" s="1">
        <v>745</v>
      </c>
      <c r="D97" s="1">
        <v>210</v>
      </c>
      <c r="E97" s="1">
        <v>72</v>
      </c>
      <c r="F97" s="1">
        <v>2396</v>
      </c>
      <c r="G97" s="1">
        <v>628</v>
      </c>
      <c r="H97" s="1">
        <v>103</v>
      </c>
      <c r="I97" s="1">
        <v>287</v>
      </c>
      <c r="J97" s="1">
        <v>2471</v>
      </c>
      <c r="K97" s="1">
        <v>996</v>
      </c>
      <c r="L97" s="1">
        <v>253</v>
      </c>
      <c r="M97" s="1">
        <v>99</v>
      </c>
      <c r="N97" s="1">
        <v>2250</v>
      </c>
      <c r="O97" s="1">
        <v>1074</v>
      </c>
      <c r="P97" s="1">
        <v>445</v>
      </c>
      <c r="Q97" s="1">
        <v>159</v>
      </c>
      <c r="R97" s="1">
        <f>CONTROL!$C$3*B97+CONTROL!$C$4*C97+CONTROL!$C$5*D97+CONTROL!$C$6*E97</f>
        <v>4346</v>
      </c>
      <c r="S97" s="1">
        <f>CONTROL!$C$3*F97+CONTROL!$C$4*G97+CONTROL!$C$5*H97+CONTROL!$C$6*I97</f>
        <v>4061.833333333333</v>
      </c>
      <c r="T97" s="1">
        <f>CONTROL!$C$3*J97+CONTROL!$C$4*K97+CONTROL!$C$5*L97+CONTROL!$C$6*M97</f>
        <v>4484.7</v>
      </c>
      <c r="U97" s="1">
        <f>CONTROL!$C$3*N97+CONTROL!$C$4*O97+CONTROL!$C$5*P97+CONTROL!$C$6*Q97</f>
        <v>4810.1000000000004</v>
      </c>
      <c r="V97" s="1">
        <f t="shared" si="14"/>
        <v>1.9360772662209084E-2</v>
      </c>
      <c r="W97" s="1">
        <f t="shared" si="15"/>
        <v>8.8332574174475709E-2</v>
      </c>
      <c r="X97" s="1">
        <f>T97+CONTROL!$F$4*T97*V97</f>
        <v>4571.5272571582091</v>
      </c>
      <c r="Y97" s="1">
        <f>U97+CONTROL!$F$4*U97*W97</f>
        <v>5234.9885150366463</v>
      </c>
      <c r="Z97" s="1">
        <f>IF(CONTROL!$H$4=0,pop_data!I81,pop_data!H81)</f>
        <v>2.4100612162565118E-2</v>
      </c>
      <c r="AA97" s="1">
        <f>X97+CONTROL!$F$4*X97*$Z97</f>
        <v>4681.703862573574</v>
      </c>
      <c r="AB97" s="1">
        <f>Y97+CONTROL!$F$4*Y97*$Z97</f>
        <v>5361.1549429130273</v>
      </c>
      <c r="AC97" s="19">
        <f>'RY2019'!AJ96</f>
        <v>2.0184555609519186</v>
      </c>
      <c r="AD97" s="19">
        <f>'RY2020'!AJ96</f>
        <v>2.0143273433705682</v>
      </c>
      <c r="AE97" s="1">
        <f t="shared" si="16"/>
        <v>2319.4485690661663</v>
      </c>
      <c r="AF97" s="1">
        <f t="shared" si="17"/>
        <v>2661.5112784708676</v>
      </c>
      <c r="AG97" s="1">
        <f>'RY2019'!AK96</f>
        <v>4118</v>
      </c>
      <c r="AH97" s="1">
        <f>'RY2020'!AK96</f>
        <v>4118</v>
      </c>
      <c r="AI97" s="1">
        <f t="shared" si="12"/>
        <v>0</v>
      </c>
      <c r="AJ97" s="1">
        <f t="shared" si="13"/>
        <v>0</v>
      </c>
      <c r="AL97" s="1">
        <f>T97+CONTROL!$F$4*T97*$Z97</f>
        <v>4592.7840153654552</v>
      </c>
      <c r="AM97" s="1">
        <f>U97+CONTROL!$F$4*U97*$Z97</f>
        <v>4926.0263545631551</v>
      </c>
      <c r="AN97" s="1">
        <f t="shared" si="18"/>
        <v>2275.3951606442424</v>
      </c>
      <c r="AO97" s="1">
        <f t="shared" si="19"/>
        <v>2445.4944578771638</v>
      </c>
      <c r="AP97" s="1">
        <f t="shared" si="20"/>
        <v>0</v>
      </c>
      <c r="AQ97" s="1">
        <f t="shared" si="21"/>
        <v>0</v>
      </c>
    </row>
    <row r="98" spans="1:43" x14ac:dyDescent="0.25">
      <c r="A98" s="1" t="s">
        <v>101</v>
      </c>
      <c r="B98" s="1">
        <v>4808</v>
      </c>
      <c r="C98" s="1">
        <v>1427</v>
      </c>
      <c r="D98" s="1">
        <v>420</v>
      </c>
      <c r="E98" s="1">
        <v>354</v>
      </c>
      <c r="F98" s="1">
        <v>4828</v>
      </c>
      <c r="G98" s="1">
        <v>1474</v>
      </c>
      <c r="H98" s="1">
        <v>437</v>
      </c>
      <c r="I98" s="1">
        <v>316</v>
      </c>
      <c r="J98" s="1">
        <v>4700</v>
      </c>
      <c r="K98" s="1">
        <v>1568</v>
      </c>
      <c r="L98" s="1">
        <v>328</v>
      </c>
      <c r="M98" s="1">
        <v>291</v>
      </c>
      <c r="N98" s="1">
        <v>4566</v>
      </c>
      <c r="O98" s="1">
        <v>1299</v>
      </c>
      <c r="P98" s="1">
        <v>372</v>
      </c>
      <c r="Q98" s="1">
        <v>244</v>
      </c>
      <c r="R98" s="1">
        <f>CONTROL!$C$3*B98+CONTROL!$C$4*C98+CONTROL!$C$5*D98+CONTROL!$C$6*E98</f>
        <v>8244.7999999999993</v>
      </c>
      <c r="S98" s="1">
        <f>CONTROL!$C$3*F98+CONTROL!$C$4*G98+CONTROL!$C$5*H98+CONTROL!$C$6*I98</f>
        <v>8275.4666666666672</v>
      </c>
      <c r="T98" s="1">
        <f>CONTROL!$C$3*J98+CONTROL!$C$4*K98+CONTROL!$C$5*L98+CONTROL!$C$6*M98</f>
        <v>8050.5</v>
      </c>
      <c r="U98" s="1">
        <f>CONTROL!$C$3*N98+CONTROL!$C$4*O98+CONTROL!$C$5*P98+CONTROL!$C$6*Q98</f>
        <v>7508.4666666666672</v>
      </c>
      <c r="V98" s="1">
        <f t="shared" si="14"/>
        <v>-1.1732627455353311E-2</v>
      </c>
      <c r="W98" s="1">
        <f t="shared" si="15"/>
        <v>-4.7256961224318134E-2</v>
      </c>
      <c r="X98" s="1">
        <f>T98+CONTROL!$F$4*T98*V98</f>
        <v>7956.0464826706784</v>
      </c>
      <c r="Y98" s="1">
        <f>U98+CONTROL!$F$4*U98*W98</f>
        <v>7153.6393485459157</v>
      </c>
      <c r="Z98" s="1">
        <f>IF(CONTROL!$H$4=0,pop_data!I82,pop_data!H82)</f>
        <v>7.1236910217747492E-3</v>
      </c>
      <c r="AA98" s="1">
        <f>X98+CONTROL!$F$4*X98*$Z98</f>
        <v>8012.7228995681025</v>
      </c>
      <c r="AB98" s="1">
        <f>Y98+CONTROL!$F$4*Y98*$Z98</f>
        <v>7204.5996649461667</v>
      </c>
      <c r="AC98" s="19">
        <f>'RY2019'!AJ97</f>
        <v>2</v>
      </c>
      <c r="AD98" s="19">
        <f>'RY2020'!AJ97</f>
        <v>2</v>
      </c>
      <c r="AE98" s="1">
        <f t="shared" si="16"/>
        <v>4006.3614497840513</v>
      </c>
      <c r="AF98" s="1">
        <f t="shared" si="17"/>
        <v>3602.2998324730834</v>
      </c>
      <c r="AG98" s="1">
        <f>'RY2019'!AK97</f>
        <v>4118</v>
      </c>
      <c r="AH98" s="1">
        <f>'RY2020'!AK97</f>
        <v>4118</v>
      </c>
      <c r="AI98" s="1">
        <f t="shared" si="12"/>
        <v>0</v>
      </c>
      <c r="AJ98" s="1">
        <f t="shared" si="13"/>
        <v>0</v>
      </c>
      <c r="AL98" s="1">
        <f>T98+CONTROL!$F$4*T98*$Z98</f>
        <v>8107.8492745707972</v>
      </c>
      <c r="AM98" s="1">
        <f>U98+CONTROL!$F$4*U98*$Z98</f>
        <v>7561.9546632472957</v>
      </c>
      <c r="AN98" s="1">
        <f t="shared" si="18"/>
        <v>4053.9246372853986</v>
      </c>
      <c r="AO98" s="1">
        <f t="shared" si="19"/>
        <v>3780.9773316236478</v>
      </c>
      <c r="AP98" s="1">
        <f t="shared" si="20"/>
        <v>0</v>
      </c>
      <c r="AQ98" s="1">
        <f t="shared" si="21"/>
        <v>0</v>
      </c>
    </row>
    <row r="99" spans="1:43" x14ac:dyDescent="0.25">
      <c r="A99" s="1" t="s">
        <v>102</v>
      </c>
      <c r="B99" s="1">
        <v>1647</v>
      </c>
      <c r="C99" s="1">
        <v>536</v>
      </c>
      <c r="D99" s="1">
        <v>261</v>
      </c>
      <c r="E99" s="1">
        <v>100</v>
      </c>
      <c r="F99" s="1">
        <v>1750</v>
      </c>
      <c r="G99" s="1">
        <v>529</v>
      </c>
      <c r="H99" s="1">
        <v>215</v>
      </c>
      <c r="I99" s="1">
        <v>77</v>
      </c>
      <c r="J99" s="1">
        <v>1705</v>
      </c>
      <c r="K99" s="1">
        <v>825</v>
      </c>
      <c r="L99" s="1">
        <v>187</v>
      </c>
      <c r="M99" s="1">
        <v>133</v>
      </c>
      <c r="N99" s="1">
        <v>1768</v>
      </c>
      <c r="O99" s="1">
        <v>606</v>
      </c>
      <c r="P99" s="1">
        <v>169</v>
      </c>
      <c r="Q99" s="1">
        <v>108</v>
      </c>
      <c r="R99" s="1">
        <f>CONTROL!$C$3*B99+CONTROL!$C$4*C99+CONTROL!$C$5*D99+CONTROL!$C$6*E99</f>
        <v>3031.6666666666665</v>
      </c>
      <c r="S99" s="1">
        <f>CONTROL!$C$3*F99+CONTROL!$C$4*G99+CONTROL!$C$5*H99+CONTROL!$C$6*I99</f>
        <v>3001.4333333333334</v>
      </c>
      <c r="T99" s="1">
        <f>CONTROL!$C$3*J99+CONTROL!$C$4*K99+CONTROL!$C$5*L99+CONTROL!$C$6*M99</f>
        <v>3447.3666666666663</v>
      </c>
      <c r="U99" s="1">
        <f>CONTROL!$C$3*N99+CONTROL!$C$4*O99+CONTROL!$C$5*P99+CONTROL!$C$6*Q99</f>
        <v>3120.8</v>
      </c>
      <c r="V99" s="1">
        <f t="shared" si="14"/>
        <v>6.9300473488883477E-2</v>
      </c>
      <c r="W99" s="1">
        <f t="shared" si="15"/>
        <v>2.6922074526193197E-2</v>
      </c>
      <c r="X99" s="1">
        <f>T99+CONTROL!$F$4*T99*V99</f>
        <v>3686.2708089564603</v>
      </c>
      <c r="Y99" s="1">
        <f>U99+CONTROL!$F$4*U99*W99</f>
        <v>3204.818410181344</v>
      </c>
      <c r="Z99" s="1">
        <f>IF(CONTROL!$H$4=0,pop_data!I83,pop_data!H83)</f>
        <v>7.4719269032065237E-3</v>
      </c>
      <c r="AA99" s="1">
        <f>X99+CONTROL!$F$4*X99*$Z99</f>
        <v>3713.8143549864071</v>
      </c>
      <c r="AB99" s="1">
        <f>Y99+CONTROL!$F$4*Y99*$Z99</f>
        <v>3228.7645790802694</v>
      </c>
      <c r="AC99" s="19">
        <f>'RY2019'!AJ98</f>
        <v>1</v>
      </c>
      <c r="AD99" s="19">
        <f>'RY2020'!AJ98</f>
        <v>1</v>
      </c>
      <c r="AE99" s="1">
        <f t="shared" si="16"/>
        <v>3713.8143549864071</v>
      </c>
      <c r="AF99" s="1">
        <f t="shared" si="17"/>
        <v>3228.7645790802694</v>
      </c>
      <c r="AG99" s="1">
        <f>'RY2019'!AK98</f>
        <v>3775</v>
      </c>
      <c r="AH99" s="1">
        <f>'RY2020'!AK98</f>
        <v>3775</v>
      </c>
      <c r="AI99" s="1">
        <f t="shared" si="12"/>
        <v>0</v>
      </c>
      <c r="AJ99" s="1">
        <f t="shared" si="13"/>
        <v>0</v>
      </c>
      <c r="AL99" s="1">
        <f>T99+CONTROL!$F$4*T99*$Z99</f>
        <v>3473.1251384085504</v>
      </c>
      <c r="AM99" s="1">
        <f>U99+CONTROL!$F$4*U99*$Z99</f>
        <v>3144.1183894795272</v>
      </c>
      <c r="AN99" s="1">
        <f t="shared" si="18"/>
        <v>3473.1251384085504</v>
      </c>
      <c r="AO99" s="1">
        <f t="shared" si="19"/>
        <v>3144.1183894795272</v>
      </c>
      <c r="AP99" s="1">
        <f t="shared" si="20"/>
        <v>0</v>
      </c>
      <c r="AQ99" s="1">
        <f t="shared" si="21"/>
        <v>0</v>
      </c>
    </row>
    <row r="100" spans="1:43" x14ac:dyDescent="0.25">
      <c r="A100" s="1" t="s">
        <v>103</v>
      </c>
      <c r="B100" s="1">
        <v>3493</v>
      </c>
      <c r="C100" s="1">
        <v>1230</v>
      </c>
      <c r="D100" s="1">
        <v>182</v>
      </c>
      <c r="E100" s="1">
        <v>480</v>
      </c>
      <c r="F100" s="1">
        <v>4255</v>
      </c>
      <c r="G100" s="1">
        <v>1198</v>
      </c>
      <c r="H100" s="1">
        <v>466</v>
      </c>
      <c r="I100" s="1">
        <v>264</v>
      </c>
      <c r="J100" s="1">
        <v>4143</v>
      </c>
      <c r="K100" s="1">
        <v>1676</v>
      </c>
      <c r="L100" s="1">
        <v>188</v>
      </c>
      <c r="M100" s="1">
        <v>514</v>
      </c>
      <c r="N100" s="1">
        <v>2255</v>
      </c>
      <c r="O100" s="1">
        <v>1341</v>
      </c>
      <c r="P100" s="1">
        <v>1815</v>
      </c>
      <c r="Q100" s="1">
        <v>534</v>
      </c>
      <c r="R100" s="1">
        <f>CONTROL!$C$3*B100+CONTROL!$C$4*C100+CONTROL!$C$5*D100+CONTROL!$C$6*E100</f>
        <v>6546.2</v>
      </c>
      <c r="S100" s="1">
        <f>CONTROL!$C$3*F100+CONTROL!$C$4*G100+CONTROL!$C$5*H100+CONTROL!$C$6*I100</f>
        <v>7249.8</v>
      </c>
      <c r="T100" s="1">
        <f>CONTROL!$C$3*J100+CONTROL!$C$4*K100+CONTROL!$C$5*L100+CONTROL!$C$6*M100</f>
        <v>7903.8666666666668</v>
      </c>
      <c r="U100" s="1">
        <f>CONTROL!$C$3*N100+CONTROL!$C$4*O100+CONTROL!$C$5*P100+CONTROL!$C$6*Q100</f>
        <v>8193.4</v>
      </c>
      <c r="V100" s="1">
        <f t="shared" si="14"/>
        <v>9.8850392079089716E-2</v>
      </c>
      <c r="W100" s="1">
        <f t="shared" si="15"/>
        <v>6.3425220127128659E-2</v>
      </c>
      <c r="X100" s="1">
        <f>T100+CONTROL!$F$4*T100*V100</f>
        <v>8685.166985607515</v>
      </c>
      <c r="Y100" s="1">
        <f>U100+CONTROL!$F$4*U100*W100</f>
        <v>8713.0681985896153</v>
      </c>
      <c r="Z100" s="1">
        <f>IF(CONTROL!$H$4=0,pop_data!I84,pop_data!H84)</f>
        <v>2.0061081501886339E-2</v>
      </c>
      <c r="AA100" s="1">
        <f>X100+CONTROL!$F$4*X100*$Z100</f>
        <v>8859.4008283632793</v>
      </c>
      <c r="AB100" s="1">
        <f>Y100+CONTROL!$F$4*Y100*$Z100</f>
        <v>8887.8617698530161</v>
      </c>
      <c r="AC100" s="19">
        <f>'RY2019'!AJ99</f>
        <v>3.0049305244285076</v>
      </c>
      <c r="AD100" s="19">
        <f>'RY2020'!AJ99</f>
        <v>3.0369789332138057</v>
      </c>
      <c r="AE100" s="1">
        <f t="shared" si="16"/>
        <v>2948.2880739973857</v>
      </c>
      <c r="AF100" s="1">
        <f t="shared" si="17"/>
        <v>2926.5470605183496</v>
      </c>
      <c r="AG100" s="1">
        <f>'RY2019'!AK99</f>
        <v>4462</v>
      </c>
      <c r="AH100" s="1">
        <f>'RY2020'!AK99</f>
        <v>4462</v>
      </c>
      <c r="AI100" s="1">
        <f t="shared" si="12"/>
        <v>0</v>
      </c>
      <c r="AJ100" s="1">
        <f t="shared" si="13"/>
        <v>0</v>
      </c>
      <c r="AL100" s="1">
        <f>T100+CONTROL!$F$4*T100*$Z100</f>
        <v>8062.4267800467096</v>
      </c>
      <c r="AM100" s="1">
        <f>U100+CONTROL!$F$4*U100*$Z100</f>
        <v>8357.7684651775544</v>
      </c>
      <c r="AN100" s="1">
        <f t="shared" si="18"/>
        <v>2683.0659526080262</v>
      </c>
      <c r="AO100" s="1">
        <f t="shared" si="19"/>
        <v>2752.0008037504422</v>
      </c>
      <c r="AP100" s="1">
        <f t="shared" si="20"/>
        <v>0</v>
      </c>
      <c r="AQ100" s="1">
        <f t="shared" si="21"/>
        <v>0</v>
      </c>
    </row>
    <row r="101" spans="1:43" x14ac:dyDescent="0.25">
      <c r="A101" s="1" t="s">
        <v>104</v>
      </c>
      <c r="B101" s="1">
        <v>0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f>CONTROL!$C$3*B101+CONTROL!$C$4*C101+CONTROL!$C$5*D101+CONTROL!$C$6*E101</f>
        <v>0</v>
      </c>
      <c r="S101" s="1">
        <f>CONTROL!$C$3*F101+CONTROL!$C$4*G101+CONTROL!$C$5*H101+CONTROL!$C$6*I101</f>
        <v>0</v>
      </c>
      <c r="T101" s="1">
        <f>CONTROL!$C$3*J101+CONTROL!$C$4*K101+CONTROL!$C$5*L101+CONTROL!$C$6*M101</f>
        <v>0</v>
      </c>
      <c r="U101" s="1">
        <f>CONTROL!$C$3*N101+CONTROL!$C$4*O101+CONTROL!$C$5*P101+CONTROL!$C$6*Q101</f>
        <v>0</v>
      </c>
      <c r="V101" s="1">
        <f t="shared" si="14"/>
        <v>0</v>
      </c>
      <c r="W101" s="1">
        <f t="shared" si="15"/>
        <v>0</v>
      </c>
      <c r="X101" s="1">
        <f>T101+CONTROL!$F$4*T101*V101</f>
        <v>0</v>
      </c>
      <c r="Y101" s="1">
        <f>U101+CONTROL!$F$4*U101*W101</f>
        <v>0</v>
      </c>
      <c r="Z101" s="1">
        <f>IF(CONTROL!$H$4=0,pop_data!I85,pop_data!H85)</f>
        <v>0</v>
      </c>
      <c r="AA101" s="1">
        <f>X101+CONTROL!$F$4*X101*$Z101</f>
        <v>0</v>
      </c>
      <c r="AB101" s="1">
        <f>Y101+CONTROL!$F$4*Y101*$Z101</f>
        <v>0</v>
      </c>
      <c r="AC101" s="19">
        <f>'RY2019'!AJ100</f>
        <v>0</v>
      </c>
      <c r="AD101" s="19">
        <f>'RY2020'!AJ100</f>
        <v>0</v>
      </c>
      <c r="AE101" s="1">
        <f t="shared" si="16"/>
        <v>0</v>
      </c>
      <c r="AF101" s="1">
        <f t="shared" si="17"/>
        <v>0</v>
      </c>
      <c r="AG101" s="1">
        <f>'RY2019'!AK100</f>
        <v>1716</v>
      </c>
      <c r="AH101" s="1">
        <f>'RY2020'!AK100</f>
        <v>1716</v>
      </c>
      <c r="AI101" s="1">
        <f t="shared" si="12"/>
        <v>0</v>
      </c>
      <c r="AJ101" s="1">
        <f t="shared" si="13"/>
        <v>0</v>
      </c>
      <c r="AL101" s="1">
        <f>T101+CONTROL!$F$4*T101*$Z101</f>
        <v>0</v>
      </c>
      <c r="AM101" s="1">
        <f>U101+CONTROL!$F$4*U101*$Z101</f>
        <v>0</v>
      </c>
      <c r="AN101" s="1">
        <f t="shared" si="18"/>
        <v>0</v>
      </c>
      <c r="AO101" s="1">
        <f t="shared" si="19"/>
        <v>0</v>
      </c>
      <c r="AP101" s="1">
        <f t="shared" si="20"/>
        <v>0</v>
      </c>
      <c r="AQ101" s="1">
        <f t="shared" si="21"/>
        <v>0</v>
      </c>
    </row>
    <row r="102" spans="1:43" x14ac:dyDescent="0.25">
      <c r="A102" s="1" t="s">
        <v>105</v>
      </c>
      <c r="B102" s="1">
        <v>0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f>CONTROL!$C$3*B102+CONTROL!$C$4*C102+CONTROL!$C$5*D102+CONTROL!$C$6*E102</f>
        <v>0</v>
      </c>
      <c r="S102" s="1">
        <f>CONTROL!$C$3*F102+CONTROL!$C$4*G102+CONTROL!$C$5*H102+CONTROL!$C$6*I102</f>
        <v>0</v>
      </c>
      <c r="T102" s="1">
        <f>CONTROL!$C$3*J102+CONTROL!$C$4*K102+CONTROL!$C$5*L102+CONTROL!$C$6*M102</f>
        <v>0</v>
      </c>
      <c r="U102" s="1">
        <f>CONTROL!$C$3*N102+CONTROL!$C$4*O102+CONTROL!$C$5*P102+CONTROL!$C$6*Q102</f>
        <v>0</v>
      </c>
      <c r="V102" s="1">
        <f t="shared" si="14"/>
        <v>0</v>
      </c>
      <c r="W102" s="1">
        <f t="shared" si="15"/>
        <v>0</v>
      </c>
      <c r="X102" s="1">
        <f>T102+CONTROL!$F$4*T102*V102</f>
        <v>0</v>
      </c>
      <c r="Y102" s="1">
        <f>U102+CONTROL!$F$4*U102*W102</f>
        <v>0</v>
      </c>
      <c r="Z102" s="1">
        <f>IF(CONTROL!$H$4=0,pop_data!I12,pop_data!H12)</f>
        <v>1.8638359849773738E-2</v>
      </c>
      <c r="AA102" s="1">
        <f>X102+CONTROL!$F$4*X102*$Z102</f>
        <v>0</v>
      </c>
      <c r="AB102" s="1">
        <f>Y102+CONTROL!$F$4*Y102*$Z102</f>
        <v>0</v>
      </c>
      <c r="AC102" s="19">
        <f>'RY2019'!AJ101</f>
        <v>0</v>
      </c>
      <c r="AD102" s="19">
        <f>'RY2020'!AJ101</f>
        <v>0</v>
      </c>
      <c r="AE102" s="1">
        <f t="shared" si="16"/>
        <v>0</v>
      </c>
      <c r="AF102" s="1">
        <f t="shared" si="17"/>
        <v>0</v>
      </c>
      <c r="AG102" s="1">
        <f>'RY2019'!AK101</f>
        <v>1716</v>
      </c>
      <c r="AH102" s="1">
        <f>'RY2020'!AK101</f>
        <v>1716</v>
      </c>
      <c r="AI102" s="1">
        <f t="shared" si="12"/>
        <v>0</v>
      </c>
      <c r="AJ102" s="1">
        <f t="shared" si="13"/>
        <v>0</v>
      </c>
      <c r="AL102" s="1">
        <f>T102+CONTROL!$F$4*T102*$Z102</f>
        <v>0</v>
      </c>
      <c r="AM102" s="1">
        <f>U102+CONTROL!$F$4*U102*$Z102</f>
        <v>0</v>
      </c>
      <c r="AN102" s="1">
        <f t="shared" si="18"/>
        <v>0</v>
      </c>
      <c r="AO102" s="1">
        <f t="shared" si="19"/>
        <v>0</v>
      </c>
      <c r="AP102" s="1">
        <f t="shared" si="20"/>
        <v>0</v>
      </c>
      <c r="AQ102" s="1">
        <f t="shared" si="21"/>
        <v>0</v>
      </c>
    </row>
  </sheetData>
  <phoneticPr fontId="1" type="noConversion"/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1"/>
  <sheetViews>
    <sheetView topLeftCell="A43" workbookViewId="0">
      <selection activeCell="I51" sqref="I51"/>
    </sheetView>
  </sheetViews>
  <sheetFormatPr defaultRowHeight="15" x14ac:dyDescent="0.25"/>
  <cols>
    <col min="1" max="1" width="13.7109375" customWidth="1"/>
    <col min="5" max="5" width="40.140625" customWidth="1"/>
    <col min="9" max="9" width="10.5703125" bestFit="1" customWidth="1"/>
  </cols>
  <sheetData>
    <row r="1" spans="1:9" x14ac:dyDescent="0.25">
      <c r="A1" s="1" t="s">
        <v>1136</v>
      </c>
      <c r="B1" s="1" t="s">
        <v>1133</v>
      </c>
      <c r="C1" s="1" t="s">
        <v>1134</v>
      </c>
      <c r="E1" s="1" t="s">
        <v>1137</v>
      </c>
      <c r="F1" s="1" t="s">
        <v>1133</v>
      </c>
      <c r="G1" s="1" t="s">
        <v>1134</v>
      </c>
      <c r="H1" s="1" t="s">
        <v>1135</v>
      </c>
      <c r="I1" s="1" t="s">
        <v>1143</v>
      </c>
    </row>
    <row r="2" spans="1:9" x14ac:dyDescent="0.25">
      <c r="A2" t="s">
        <v>6</v>
      </c>
      <c r="B2" s="1">
        <v>170698</v>
      </c>
      <c r="C2" s="1">
        <v>175110</v>
      </c>
      <c r="E2" t="s">
        <v>6</v>
      </c>
      <c r="F2" s="1">
        <f>B2</f>
        <v>170698</v>
      </c>
      <c r="G2" s="1">
        <f>C2</f>
        <v>175110</v>
      </c>
      <c r="H2" s="1">
        <f>(G2-F2)/F2</f>
        <v>2.5846817185907273E-2</v>
      </c>
      <c r="I2" s="1">
        <f>IF(H2&gt;=0,H2,0)</f>
        <v>2.5846817185907273E-2</v>
      </c>
    </row>
    <row r="3" spans="1:9" x14ac:dyDescent="0.25">
      <c r="A3" t="s">
        <v>7</v>
      </c>
      <c r="B3" s="1">
        <v>38524</v>
      </c>
      <c r="C3" s="1">
        <v>38941</v>
      </c>
      <c r="E3" t="s">
        <v>7</v>
      </c>
      <c r="F3" s="1">
        <f t="shared" ref="F3:F5" si="0">B3</f>
        <v>38524</v>
      </c>
      <c r="G3" s="1">
        <f t="shared" ref="G3:G5" si="1">C3</f>
        <v>38941</v>
      </c>
      <c r="H3" s="1">
        <f t="shared" ref="H3:H66" si="2">(G3-F3)/F3</f>
        <v>1.0824421140068529E-2</v>
      </c>
      <c r="I3" s="1">
        <f t="shared" ref="I3:I66" si="3">IF(H3&gt;=0,H3,0)</f>
        <v>1.0824421140068529E-2</v>
      </c>
    </row>
    <row r="4" spans="1:9" x14ac:dyDescent="0.25">
      <c r="A4" t="s">
        <v>8</v>
      </c>
      <c r="B4" s="1">
        <v>11558</v>
      </c>
      <c r="C4" s="1">
        <v>11753</v>
      </c>
      <c r="E4" t="s">
        <v>8</v>
      </c>
      <c r="F4" s="1">
        <f t="shared" si="0"/>
        <v>11558</v>
      </c>
      <c r="G4" s="1">
        <f t="shared" si="1"/>
        <v>11753</v>
      </c>
      <c r="H4" s="1">
        <f t="shared" si="2"/>
        <v>1.6871431043433121E-2</v>
      </c>
      <c r="I4" s="1">
        <f t="shared" si="3"/>
        <v>1.6871431043433121E-2</v>
      </c>
    </row>
    <row r="5" spans="1:9" x14ac:dyDescent="0.25">
      <c r="A5" t="s">
        <v>9</v>
      </c>
      <c r="B5" s="1">
        <v>23889</v>
      </c>
      <c r="C5" s="1">
        <v>23624</v>
      </c>
      <c r="E5" t="s">
        <v>9</v>
      </c>
      <c r="F5" s="1">
        <f t="shared" si="0"/>
        <v>23889</v>
      </c>
      <c r="G5" s="1">
        <f t="shared" si="1"/>
        <v>23624</v>
      </c>
      <c r="H5" s="1">
        <f t="shared" si="2"/>
        <v>-1.1092971660596928E-2</v>
      </c>
      <c r="I5" s="1">
        <f t="shared" si="3"/>
        <v>0</v>
      </c>
    </row>
    <row r="6" spans="1:9" x14ac:dyDescent="0.25">
      <c r="A6" t="s">
        <v>10</v>
      </c>
      <c r="B6" s="1">
        <v>28020</v>
      </c>
      <c r="C6" s="1">
        <v>28626</v>
      </c>
      <c r="E6" t="s">
        <v>10</v>
      </c>
      <c r="F6" s="1">
        <f t="shared" ref="F6:F8" si="4">B6</f>
        <v>28020</v>
      </c>
      <c r="G6" s="1">
        <f t="shared" ref="G6:G8" si="5">C6</f>
        <v>28626</v>
      </c>
      <c r="H6" s="1">
        <f t="shared" si="2"/>
        <v>2.1627408993576017E-2</v>
      </c>
      <c r="I6" s="1">
        <f t="shared" si="3"/>
        <v>2.1627408993576017E-2</v>
      </c>
    </row>
    <row r="7" spans="1:9" x14ac:dyDescent="0.25">
      <c r="A7" t="s">
        <v>11</v>
      </c>
      <c r="B7" s="1">
        <v>18182</v>
      </c>
      <c r="C7" s="1">
        <v>18310</v>
      </c>
      <c r="E7" t="s">
        <v>11</v>
      </c>
      <c r="F7" s="1">
        <f t="shared" si="4"/>
        <v>18182</v>
      </c>
      <c r="G7" s="1">
        <f t="shared" si="5"/>
        <v>18310</v>
      </c>
      <c r="H7" s="1">
        <f t="shared" si="2"/>
        <v>7.0399296007039929E-3</v>
      </c>
      <c r="I7" s="1">
        <f t="shared" si="3"/>
        <v>7.0399296007039929E-3</v>
      </c>
    </row>
    <row r="8" spans="1:9" x14ac:dyDescent="0.25">
      <c r="A8" t="s">
        <v>12</v>
      </c>
      <c r="B8" s="1">
        <v>47400</v>
      </c>
      <c r="C8" s="1">
        <v>47149</v>
      </c>
      <c r="E8" t="s">
        <v>12</v>
      </c>
      <c r="F8" s="1">
        <f t="shared" si="4"/>
        <v>47400</v>
      </c>
      <c r="G8" s="1">
        <f t="shared" si="5"/>
        <v>47149</v>
      </c>
      <c r="H8" s="1">
        <f t="shared" si="2"/>
        <v>-5.2953586497890299E-3</v>
      </c>
      <c r="I8" s="1">
        <f t="shared" si="3"/>
        <v>0</v>
      </c>
    </row>
    <row r="9" spans="1:9" x14ac:dyDescent="0.25">
      <c r="A9" t="s">
        <v>13</v>
      </c>
      <c r="B9" s="1">
        <v>19496</v>
      </c>
      <c r="C9" s="1">
        <v>19101</v>
      </c>
      <c r="E9" t="s">
        <v>13</v>
      </c>
      <c r="F9" s="1">
        <f t="shared" ref="F9:F11" si="6">B9</f>
        <v>19496</v>
      </c>
      <c r="G9" s="1">
        <f t="shared" ref="G9:G11" si="7">C9</f>
        <v>19101</v>
      </c>
      <c r="H9" s="1">
        <f t="shared" si="2"/>
        <v>-2.0260566270004103E-2</v>
      </c>
      <c r="I9" s="1">
        <f t="shared" si="3"/>
        <v>0</v>
      </c>
    </row>
    <row r="10" spans="1:9" x14ac:dyDescent="0.25">
      <c r="A10" t="s">
        <v>14</v>
      </c>
      <c r="B10" s="1">
        <v>34421</v>
      </c>
      <c r="C10" s="1">
        <v>34123</v>
      </c>
      <c r="E10" t="s">
        <v>14</v>
      </c>
      <c r="F10" s="1">
        <f t="shared" si="6"/>
        <v>34421</v>
      </c>
      <c r="G10" s="1">
        <f t="shared" si="7"/>
        <v>34123</v>
      </c>
      <c r="H10" s="1">
        <f t="shared" si="2"/>
        <v>-8.6575055925161969E-3</v>
      </c>
      <c r="I10" s="1">
        <f t="shared" si="3"/>
        <v>0</v>
      </c>
    </row>
    <row r="11" spans="1:9" x14ac:dyDescent="0.25">
      <c r="A11" t="s">
        <v>15</v>
      </c>
      <c r="B11" s="1">
        <v>147644</v>
      </c>
      <c r="C11" s="1">
        <v>157961</v>
      </c>
      <c r="E11" t="s">
        <v>15</v>
      </c>
      <c r="F11" s="1">
        <f t="shared" si="6"/>
        <v>147644</v>
      </c>
      <c r="G11" s="1">
        <f t="shared" si="7"/>
        <v>157961</v>
      </c>
      <c r="H11" s="1">
        <f t="shared" si="2"/>
        <v>6.9877543279781101E-2</v>
      </c>
      <c r="I11" s="1">
        <f t="shared" si="3"/>
        <v>6.9877543279781101E-2</v>
      </c>
    </row>
    <row r="12" spans="1:9" x14ac:dyDescent="0.25">
      <c r="A12" t="s">
        <v>16</v>
      </c>
      <c r="B12" s="1">
        <v>264408</v>
      </c>
      <c r="C12" s="1">
        <v>269343</v>
      </c>
      <c r="E12" t="s">
        <v>205</v>
      </c>
      <c r="F12" s="1">
        <f>B12+B39+B58+B101</f>
        <v>314459</v>
      </c>
      <c r="G12" s="1">
        <f>C12+C39+C58+C101</f>
        <v>320320</v>
      </c>
      <c r="H12" s="1">
        <f t="shared" si="2"/>
        <v>1.8638359849773738E-2</v>
      </c>
      <c r="I12" s="1">
        <f t="shared" si="3"/>
        <v>1.8638359849773738E-2</v>
      </c>
    </row>
    <row r="13" spans="1:9" x14ac:dyDescent="0.25">
      <c r="A13" t="s">
        <v>17</v>
      </c>
      <c r="B13" s="1">
        <v>91708</v>
      </c>
      <c r="C13" s="1">
        <v>91945</v>
      </c>
      <c r="E13" t="s">
        <v>17</v>
      </c>
      <c r="F13" s="1">
        <f>B13</f>
        <v>91708</v>
      </c>
      <c r="G13" s="1">
        <f>C13</f>
        <v>91945</v>
      </c>
      <c r="H13" s="1">
        <f t="shared" si="2"/>
        <v>2.5842892659309982E-3</v>
      </c>
      <c r="I13" s="1">
        <f t="shared" si="3"/>
        <v>2.5842892659309982E-3</v>
      </c>
    </row>
    <row r="14" spans="1:9" x14ac:dyDescent="0.25">
      <c r="A14" t="s">
        <v>18</v>
      </c>
      <c r="B14" s="1">
        <v>216841</v>
      </c>
      <c r="C14" s="1">
        <v>228287</v>
      </c>
      <c r="E14" t="s">
        <v>18</v>
      </c>
      <c r="F14" s="1">
        <f t="shared" ref="F14:F15" si="8">B14</f>
        <v>216841</v>
      </c>
      <c r="G14" s="1">
        <f t="shared" ref="G14:G15" si="9">C14</f>
        <v>228287</v>
      </c>
      <c r="H14" s="1">
        <f t="shared" si="2"/>
        <v>5.2785220507191907E-2</v>
      </c>
      <c r="I14" s="1">
        <f t="shared" si="3"/>
        <v>5.2785220507191907E-2</v>
      </c>
    </row>
    <row r="15" spans="1:9" x14ac:dyDescent="0.25">
      <c r="A15" t="s">
        <v>19</v>
      </c>
      <c r="B15" s="1">
        <v>84230</v>
      </c>
      <c r="C15" s="1">
        <v>85466</v>
      </c>
      <c r="E15" t="s">
        <v>19</v>
      </c>
      <c r="F15" s="1">
        <f t="shared" si="8"/>
        <v>84230</v>
      </c>
      <c r="G15" s="1">
        <f t="shared" si="9"/>
        <v>85466</v>
      </c>
      <c r="H15" s="1">
        <f t="shared" si="2"/>
        <v>1.4674106612845779E-2</v>
      </c>
      <c r="I15" s="1">
        <f t="shared" si="3"/>
        <v>1.4674106612845779E-2</v>
      </c>
    </row>
    <row r="16" spans="1:9" x14ac:dyDescent="0.25">
      <c r="A16" t="s">
        <v>20</v>
      </c>
      <c r="B16" s="1">
        <v>10575</v>
      </c>
      <c r="C16" s="1">
        <v>10565</v>
      </c>
      <c r="E16" t="s">
        <v>21</v>
      </c>
      <c r="F16" s="1">
        <f>B17</f>
        <v>71352</v>
      </c>
      <c r="G16" s="1">
        <f>C17</f>
        <v>72571</v>
      </c>
      <c r="H16" s="1">
        <f t="shared" si="2"/>
        <v>1.7084314385020741E-2</v>
      </c>
      <c r="I16" s="1">
        <f t="shared" si="3"/>
        <v>1.7084314385020741E-2</v>
      </c>
    </row>
    <row r="17" spans="1:9" x14ac:dyDescent="0.25">
      <c r="A17" t="s">
        <v>21</v>
      </c>
      <c r="B17" s="1">
        <v>71352</v>
      </c>
      <c r="C17" s="1">
        <v>72571</v>
      </c>
      <c r="E17" t="s">
        <v>23</v>
      </c>
      <c r="F17" s="1">
        <f>B19</f>
        <v>160732</v>
      </c>
      <c r="G17" s="1">
        <f>C19</f>
        <v>163838</v>
      </c>
      <c r="H17" s="1">
        <f t="shared" si="2"/>
        <v>1.9324092277828931E-2</v>
      </c>
      <c r="I17" s="1">
        <f t="shared" si="3"/>
        <v>1.9324092277828931E-2</v>
      </c>
    </row>
    <row r="18" spans="1:9" x14ac:dyDescent="0.25">
      <c r="A18" t="s">
        <v>22</v>
      </c>
      <c r="B18" s="1">
        <v>23462</v>
      </c>
      <c r="C18" s="1">
        <v>23349</v>
      </c>
      <c r="E18" t="s">
        <v>24</v>
      </c>
      <c r="F18" s="1">
        <f>B20</f>
        <v>77061</v>
      </c>
      <c r="G18" s="1">
        <f>C20</f>
        <v>81335</v>
      </c>
      <c r="H18" s="1">
        <f t="shared" si="2"/>
        <v>5.546255563774153E-2</v>
      </c>
      <c r="I18" s="1">
        <f t="shared" si="3"/>
        <v>5.546255563774153E-2</v>
      </c>
    </row>
    <row r="19" spans="1:9" x14ac:dyDescent="0.25">
      <c r="A19" t="s">
        <v>23</v>
      </c>
      <c r="B19" s="1">
        <v>160732</v>
      </c>
      <c r="C19" s="1">
        <v>163838</v>
      </c>
      <c r="E19" t="s">
        <v>296</v>
      </c>
      <c r="F19" s="1">
        <f>B21+B23</f>
        <v>41369</v>
      </c>
      <c r="G19" s="1">
        <f>C21+C23</f>
        <v>42373</v>
      </c>
      <c r="H19" s="1">
        <f t="shared" si="2"/>
        <v>2.4269380453963114E-2</v>
      </c>
      <c r="I19" s="1">
        <f t="shared" si="3"/>
        <v>2.4269380453963114E-2</v>
      </c>
    </row>
    <row r="20" spans="1:9" x14ac:dyDescent="0.25">
      <c r="A20" t="s">
        <v>24</v>
      </c>
      <c r="B20" s="1">
        <v>77061</v>
      </c>
      <c r="C20" s="1">
        <v>81335</v>
      </c>
      <c r="E20" t="s">
        <v>26</v>
      </c>
      <c r="F20" s="1">
        <f>B22</f>
        <v>14114</v>
      </c>
      <c r="G20" s="1">
        <f>C22</f>
        <v>13964</v>
      </c>
      <c r="H20" s="1">
        <f t="shared" si="2"/>
        <v>-1.0627745500921071E-2</v>
      </c>
      <c r="I20" s="1">
        <f t="shared" si="3"/>
        <v>0</v>
      </c>
    </row>
    <row r="21" spans="1:9" x14ac:dyDescent="0.25">
      <c r="A21" t="s">
        <v>25</v>
      </c>
      <c r="B21" s="1">
        <v>29610</v>
      </c>
      <c r="C21" s="1">
        <v>30284</v>
      </c>
      <c r="E21" t="s">
        <v>28</v>
      </c>
      <c r="F21" s="1">
        <f>B24</f>
        <v>100814</v>
      </c>
      <c r="G21" s="1">
        <f>C24</f>
        <v>102214</v>
      </c>
      <c r="H21" s="1">
        <f t="shared" si="2"/>
        <v>1.3886960144424386E-2</v>
      </c>
      <c r="I21" s="1">
        <f t="shared" si="3"/>
        <v>1.3886960144424386E-2</v>
      </c>
    </row>
    <row r="22" spans="1:9" x14ac:dyDescent="0.25">
      <c r="A22" t="s">
        <v>26</v>
      </c>
      <c r="B22" s="1">
        <v>14114</v>
      </c>
      <c r="C22" s="1">
        <v>13964</v>
      </c>
      <c r="E22" t="s">
        <v>29</v>
      </c>
      <c r="F22" s="1">
        <f>B25</f>
        <v>56002</v>
      </c>
      <c r="G22" s="1">
        <f>C25</f>
        <v>55050</v>
      </c>
      <c r="H22" s="1">
        <f t="shared" si="2"/>
        <v>-1.6999392878825757E-2</v>
      </c>
      <c r="I22" s="1">
        <f t="shared" si="3"/>
        <v>0</v>
      </c>
    </row>
    <row r="23" spans="1:9" x14ac:dyDescent="0.25">
      <c r="A23" t="s">
        <v>27</v>
      </c>
      <c r="B23" s="1">
        <v>11759</v>
      </c>
      <c r="C23" s="1">
        <v>12089</v>
      </c>
      <c r="E23" t="s">
        <v>309</v>
      </c>
      <c r="F23" s="1">
        <f>B26+B53+B70</f>
        <v>126360</v>
      </c>
      <c r="G23" s="1">
        <f>C26+C53+C70</f>
        <v>125739</v>
      </c>
      <c r="H23" s="1">
        <f t="shared" si="2"/>
        <v>-4.9145299145299144E-3</v>
      </c>
      <c r="I23" s="1">
        <f t="shared" si="3"/>
        <v>0</v>
      </c>
    </row>
    <row r="24" spans="1:9" x14ac:dyDescent="0.25">
      <c r="A24" t="s">
        <v>28</v>
      </c>
      <c r="B24" s="1">
        <v>100814</v>
      </c>
      <c r="C24" s="1">
        <v>102214</v>
      </c>
      <c r="E24" t="s">
        <v>31</v>
      </c>
      <c r="F24" s="1">
        <f>B27</f>
        <v>333531</v>
      </c>
      <c r="G24" s="1">
        <f>C27</f>
        <v>333644</v>
      </c>
      <c r="H24" s="1">
        <f t="shared" si="2"/>
        <v>3.3879909213836197E-4</v>
      </c>
      <c r="I24" s="1">
        <f t="shared" si="3"/>
        <v>3.3879909213836197E-4</v>
      </c>
    </row>
    <row r="25" spans="1:9" x14ac:dyDescent="0.25">
      <c r="A25" t="s">
        <v>29</v>
      </c>
      <c r="B25" s="1">
        <v>56002</v>
      </c>
      <c r="C25" s="1">
        <v>55050</v>
      </c>
      <c r="E25" t="s">
        <v>33</v>
      </c>
      <c r="F25" s="1">
        <f>B29</f>
        <v>38027</v>
      </c>
      <c r="G25" s="1">
        <f>C29</f>
        <v>39152</v>
      </c>
      <c r="H25" s="1">
        <f t="shared" si="2"/>
        <v>2.9584242774870487E-2</v>
      </c>
      <c r="I25" s="1">
        <f t="shared" si="3"/>
        <v>2.9584242774870487E-2</v>
      </c>
    </row>
    <row r="26" spans="1:9" x14ac:dyDescent="0.25">
      <c r="A26" t="s">
        <v>30</v>
      </c>
      <c r="B26" s="1">
        <v>103016</v>
      </c>
      <c r="C26" s="1">
        <v>102448</v>
      </c>
      <c r="E26" t="s">
        <v>34</v>
      </c>
      <c r="F26" s="1">
        <f t="shared" ref="F26:G26" si="10">B30</f>
        <v>170370</v>
      </c>
      <c r="G26" s="1">
        <f t="shared" si="10"/>
        <v>173607</v>
      </c>
      <c r="H26" s="1">
        <f t="shared" si="2"/>
        <v>1.8999823912660679E-2</v>
      </c>
      <c r="I26" s="1">
        <f t="shared" si="3"/>
        <v>1.8999823912660679E-2</v>
      </c>
    </row>
    <row r="27" spans="1:9" x14ac:dyDescent="0.25">
      <c r="A27" t="s">
        <v>31</v>
      </c>
      <c r="B27" s="1">
        <v>333531</v>
      </c>
      <c r="C27" s="1">
        <v>333644</v>
      </c>
      <c r="E27" t="s">
        <v>35</v>
      </c>
      <c r="F27" s="1">
        <f t="shared" ref="F27:G27" si="11">B31</f>
        <v>43746</v>
      </c>
      <c r="G27" s="1">
        <f t="shared" si="11"/>
        <v>45330</v>
      </c>
      <c r="H27" s="1">
        <f t="shared" si="2"/>
        <v>3.6209024825126869E-2</v>
      </c>
      <c r="I27" s="1">
        <f t="shared" si="3"/>
        <v>3.6209024825126869E-2</v>
      </c>
    </row>
    <row r="28" spans="1:9" x14ac:dyDescent="0.25">
      <c r="A28" t="s">
        <v>32</v>
      </c>
      <c r="B28" s="1">
        <v>28048</v>
      </c>
      <c r="C28" s="1">
        <v>29165</v>
      </c>
      <c r="E28" t="s">
        <v>36</v>
      </c>
      <c r="F28" s="1">
        <f t="shared" ref="F28:G28" si="12">B32</f>
        <v>60177</v>
      </c>
      <c r="G28" s="1">
        <f t="shared" si="12"/>
        <v>60409</v>
      </c>
      <c r="H28" s="1">
        <f t="shared" si="2"/>
        <v>3.8552935506921248E-3</v>
      </c>
      <c r="I28" s="1">
        <f t="shared" si="3"/>
        <v>3.8552935506921248E-3</v>
      </c>
    </row>
    <row r="29" spans="1:9" x14ac:dyDescent="0.25">
      <c r="A29" t="s">
        <v>33</v>
      </c>
      <c r="B29" s="1">
        <v>38027</v>
      </c>
      <c r="C29" s="1">
        <v>39152</v>
      </c>
      <c r="E29" t="s">
        <v>343</v>
      </c>
      <c r="F29" s="1">
        <f>B33+B18</f>
        <v>344723</v>
      </c>
      <c r="G29" s="1">
        <f>C33+C18</f>
        <v>357054</v>
      </c>
      <c r="H29" s="1">
        <f t="shared" si="2"/>
        <v>3.5770749268253063E-2</v>
      </c>
      <c r="I29" s="1">
        <f t="shared" si="3"/>
        <v>3.5770749268253063E-2</v>
      </c>
    </row>
    <row r="30" spans="1:9" x14ac:dyDescent="0.25">
      <c r="A30" t="s">
        <v>34</v>
      </c>
      <c r="B30" s="1">
        <v>170370</v>
      </c>
      <c r="C30" s="1">
        <v>173607</v>
      </c>
      <c r="E30" t="s">
        <v>38</v>
      </c>
      <c r="F30" s="1">
        <f>B34</f>
        <v>52024</v>
      </c>
      <c r="G30" s="1">
        <f>C34</f>
        <v>50575</v>
      </c>
      <c r="H30" s="1">
        <f t="shared" si="2"/>
        <v>-2.7852529601722281E-2</v>
      </c>
      <c r="I30" s="1">
        <f t="shared" si="3"/>
        <v>0</v>
      </c>
    </row>
    <row r="31" spans="1:9" x14ac:dyDescent="0.25">
      <c r="A31" t="s">
        <v>35</v>
      </c>
      <c r="B31" s="1">
        <v>43746</v>
      </c>
      <c r="C31" s="1">
        <v>45330</v>
      </c>
      <c r="E31" t="s">
        <v>39</v>
      </c>
      <c r="F31" s="1">
        <f t="shared" ref="F31:G31" si="13">B35</f>
        <v>380964</v>
      </c>
      <c r="G31" s="1">
        <f t="shared" si="13"/>
        <v>388254</v>
      </c>
      <c r="H31" s="1">
        <f t="shared" si="2"/>
        <v>1.9135666362175955E-2</v>
      </c>
      <c r="I31" s="1">
        <f t="shared" si="3"/>
        <v>1.9135666362175955E-2</v>
      </c>
    </row>
    <row r="32" spans="1:9" x14ac:dyDescent="0.25">
      <c r="A32" t="s">
        <v>36</v>
      </c>
      <c r="B32" s="1">
        <v>60177</v>
      </c>
      <c r="C32" s="1">
        <v>60409</v>
      </c>
      <c r="E32" t="s">
        <v>40</v>
      </c>
      <c r="F32" s="1">
        <f t="shared" ref="F32:G32" si="14">B36</f>
        <v>71196</v>
      </c>
      <c r="G32" s="1">
        <f t="shared" si="14"/>
        <v>74390</v>
      </c>
      <c r="H32" s="1">
        <f t="shared" si="2"/>
        <v>4.4862070902859714E-2</v>
      </c>
      <c r="I32" s="1">
        <f t="shared" si="3"/>
        <v>4.4862070902859714E-2</v>
      </c>
    </row>
    <row r="33" spans="1:9" x14ac:dyDescent="0.25">
      <c r="A33" t="s">
        <v>37</v>
      </c>
      <c r="B33" s="1">
        <v>321261</v>
      </c>
      <c r="C33" s="1">
        <v>333705</v>
      </c>
      <c r="E33" t="s">
        <v>41</v>
      </c>
      <c r="F33" s="1">
        <f>B37</f>
        <v>224168</v>
      </c>
      <c r="G33" s="1">
        <f>C37</f>
        <v>227523</v>
      </c>
      <c r="H33" s="1">
        <f t="shared" si="2"/>
        <v>1.4966453731130223E-2</v>
      </c>
      <c r="I33" s="1">
        <f t="shared" si="3"/>
        <v>1.4966453731130223E-2</v>
      </c>
    </row>
    <row r="34" spans="1:9" x14ac:dyDescent="0.25">
      <c r="A34" t="s">
        <v>38</v>
      </c>
      <c r="B34" s="1">
        <v>52024</v>
      </c>
      <c r="C34" s="1">
        <v>50575</v>
      </c>
      <c r="E34" t="s">
        <v>44</v>
      </c>
      <c r="F34" s="1">
        <f>B40</f>
        <v>61628</v>
      </c>
      <c r="G34" s="1">
        <f>C40</f>
        <v>63395</v>
      </c>
      <c r="H34" s="1">
        <f t="shared" si="2"/>
        <v>2.8672032193158954E-2</v>
      </c>
      <c r="I34" s="1">
        <f t="shared" si="3"/>
        <v>2.8672032193158954E-2</v>
      </c>
    </row>
    <row r="35" spans="1:9" x14ac:dyDescent="0.25">
      <c r="A35" t="s">
        <v>39</v>
      </c>
      <c r="B35" s="1">
        <v>380964</v>
      </c>
      <c r="C35" s="1">
        <v>388254</v>
      </c>
      <c r="E35" t="s">
        <v>46</v>
      </c>
      <c r="F35" s="1">
        <f>B42</f>
        <v>538431</v>
      </c>
      <c r="G35" s="1">
        <f>C42</f>
        <v>546533</v>
      </c>
      <c r="H35" s="1">
        <f t="shared" si="2"/>
        <v>1.5047424832522645E-2</v>
      </c>
      <c r="I35" s="1">
        <f t="shared" si="3"/>
        <v>1.5047424832522645E-2</v>
      </c>
    </row>
    <row r="36" spans="1:9" x14ac:dyDescent="0.25">
      <c r="A36" t="s">
        <v>40</v>
      </c>
      <c r="B36" s="1">
        <v>71196</v>
      </c>
      <c r="C36" s="1">
        <v>74390</v>
      </c>
      <c r="E36" t="s">
        <v>464</v>
      </c>
      <c r="F36" s="1">
        <f>B43+B67</f>
        <v>70952</v>
      </c>
      <c r="G36" s="1">
        <f>C43+C67</f>
        <v>68655</v>
      </c>
      <c r="H36" s="1">
        <f t="shared" si="2"/>
        <v>-3.2373999323486301E-2</v>
      </c>
      <c r="I36" s="1">
        <f t="shared" si="3"/>
        <v>0</v>
      </c>
    </row>
    <row r="37" spans="1:9" x14ac:dyDescent="0.25">
      <c r="A37" t="s">
        <v>41</v>
      </c>
      <c r="B37" s="1">
        <v>224168</v>
      </c>
      <c r="C37" s="1">
        <v>227523</v>
      </c>
      <c r="E37" t="s">
        <v>48</v>
      </c>
      <c r="F37" s="1">
        <f>B44</f>
        <v>136705</v>
      </c>
      <c r="G37" s="1">
        <f>C44</f>
        <v>141778</v>
      </c>
      <c r="H37" s="1">
        <f t="shared" si="2"/>
        <v>3.7109103544127865E-2</v>
      </c>
      <c r="I37" s="1">
        <f t="shared" si="3"/>
        <v>3.7109103544127865E-2</v>
      </c>
    </row>
    <row r="38" spans="1:9" x14ac:dyDescent="0.25">
      <c r="A38" t="s">
        <v>42</v>
      </c>
      <c r="B38" s="1">
        <v>11908</v>
      </c>
      <c r="C38" s="1">
        <v>11773</v>
      </c>
      <c r="E38" t="s">
        <v>49</v>
      </c>
      <c r="F38" s="1">
        <f t="shared" ref="F38:G38" si="15">B45</f>
        <v>63481</v>
      </c>
      <c r="G38" s="1">
        <f t="shared" si="15"/>
        <v>64649</v>
      </c>
      <c r="H38" s="1">
        <f t="shared" si="2"/>
        <v>1.8399206061656244E-2</v>
      </c>
      <c r="I38" s="1">
        <f t="shared" si="3"/>
        <v>1.8399206061656244E-2</v>
      </c>
    </row>
    <row r="39" spans="1:9" x14ac:dyDescent="0.25">
      <c r="A39" t="s">
        <v>43</v>
      </c>
      <c r="B39" s="1">
        <v>8642</v>
      </c>
      <c r="C39" s="1">
        <v>8530</v>
      </c>
      <c r="E39" t="s">
        <v>50</v>
      </c>
      <c r="F39" s="1">
        <f t="shared" ref="F39:G39" si="16">B46</f>
        <v>118563</v>
      </c>
      <c r="G39" s="1">
        <f t="shared" si="16"/>
        <v>122346</v>
      </c>
      <c r="H39" s="1">
        <f t="shared" si="2"/>
        <v>3.1907087371270973E-2</v>
      </c>
      <c r="I39" s="1">
        <f t="shared" si="3"/>
        <v>3.1907087371270973E-2</v>
      </c>
    </row>
    <row r="40" spans="1:9" x14ac:dyDescent="0.25">
      <c r="A40" t="s">
        <v>44</v>
      </c>
      <c r="B40" s="1">
        <v>61628</v>
      </c>
      <c r="C40" s="1">
        <v>63395</v>
      </c>
      <c r="E40" t="s">
        <v>482</v>
      </c>
      <c r="F40" s="1">
        <f>B47+B38</f>
        <v>35628</v>
      </c>
      <c r="G40" s="1">
        <f>C47+C38</f>
        <v>35175</v>
      </c>
      <c r="H40" s="1">
        <f t="shared" si="2"/>
        <v>-1.2714718760525429E-2</v>
      </c>
      <c r="I40" s="1">
        <f t="shared" si="3"/>
        <v>0</v>
      </c>
    </row>
    <row r="41" spans="1:9" x14ac:dyDescent="0.25">
      <c r="A41" t="s">
        <v>45</v>
      </c>
      <c r="B41" s="1">
        <v>20951</v>
      </c>
      <c r="C41" s="1">
        <v>20843</v>
      </c>
      <c r="E41" t="s">
        <v>52</v>
      </c>
      <c r="F41" s="1">
        <f>B48</f>
        <v>54682</v>
      </c>
      <c r="G41" s="1">
        <f>C48</f>
        <v>55521</v>
      </c>
      <c r="H41" s="1">
        <f t="shared" si="2"/>
        <v>1.5343257379027834E-2</v>
      </c>
      <c r="I41" s="1">
        <f t="shared" si="3"/>
        <v>1.5343257379027834E-2</v>
      </c>
    </row>
    <row r="42" spans="1:9" x14ac:dyDescent="0.25">
      <c r="A42" t="s">
        <v>46</v>
      </c>
      <c r="B42" s="1">
        <v>538431</v>
      </c>
      <c r="C42" s="1">
        <v>546533</v>
      </c>
      <c r="E42" t="s">
        <v>54</v>
      </c>
      <c r="F42" s="1">
        <f>B50</f>
        <v>183309</v>
      </c>
      <c r="G42" s="1">
        <f>C50</f>
        <v>189994</v>
      </c>
      <c r="H42" s="1">
        <f t="shared" si="2"/>
        <v>3.6468476725092604E-2</v>
      </c>
      <c r="I42" s="1">
        <f t="shared" si="3"/>
        <v>3.6468476725092604E-2</v>
      </c>
    </row>
    <row r="43" spans="1:9" x14ac:dyDescent="0.25">
      <c r="A43" t="s">
        <v>47</v>
      </c>
      <c r="B43" s="1">
        <v>50898</v>
      </c>
      <c r="C43" s="1">
        <v>49564</v>
      </c>
      <c r="E43" t="s">
        <v>55</v>
      </c>
      <c r="F43" s="1">
        <f t="shared" ref="F43:G43" si="17">B51</f>
        <v>44354</v>
      </c>
      <c r="G43" s="1">
        <f t="shared" si="17"/>
        <v>45375</v>
      </c>
      <c r="H43" s="1">
        <f t="shared" si="2"/>
        <v>2.3019344365784372E-2</v>
      </c>
      <c r="I43" s="1">
        <f t="shared" si="3"/>
        <v>2.3019344365784372E-2</v>
      </c>
    </row>
    <row r="44" spans="1:9" x14ac:dyDescent="0.25">
      <c r="A44" t="s">
        <v>48</v>
      </c>
      <c r="B44" s="1">
        <v>136705</v>
      </c>
      <c r="C44" s="1">
        <v>141778</v>
      </c>
      <c r="E44" t="s">
        <v>56</v>
      </c>
      <c r="F44" s="1">
        <f t="shared" ref="F44:G44" si="18">B52</f>
        <v>211626</v>
      </c>
      <c r="G44" s="1">
        <f t="shared" si="18"/>
        <v>228440</v>
      </c>
      <c r="H44" s="1">
        <f t="shared" si="2"/>
        <v>7.9451485167228983E-2</v>
      </c>
      <c r="I44" s="1">
        <f t="shared" si="3"/>
        <v>7.9451485167228983E-2</v>
      </c>
    </row>
    <row r="45" spans="1:9" x14ac:dyDescent="0.25">
      <c r="A45" t="s">
        <v>49</v>
      </c>
      <c r="B45" s="1">
        <v>63481</v>
      </c>
      <c r="C45" s="1">
        <v>64649</v>
      </c>
      <c r="E45" t="s">
        <v>58</v>
      </c>
      <c r="F45" s="1">
        <f>B54</f>
        <v>61663</v>
      </c>
      <c r="G45" s="1">
        <f>C54</f>
        <v>62959</v>
      </c>
      <c r="H45" s="1">
        <f t="shared" si="2"/>
        <v>2.1017465903378038E-2</v>
      </c>
      <c r="I45" s="1">
        <f t="shared" si="3"/>
        <v>2.1017465903378038E-2</v>
      </c>
    </row>
    <row r="46" spans="1:9" x14ac:dyDescent="0.25">
      <c r="A46" t="s">
        <v>50</v>
      </c>
      <c r="B46" s="1">
        <v>118563</v>
      </c>
      <c r="C46" s="1">
        <v>122346</v>
      </c>
      <c r="E46" t="s">
        <v>59</v>
      </c>
      <c r="F46" s="1">
        <f t="shared" ref="F46:G46" si="19">B55</f>
        <v>56876</v>
      </c>
      <c r="G46" s="1">
        <f t="shared" si="19"/>
        <v>56345</v>
      </c>
      <c r="H46" s="1">
        <f t="shared" si="2"/>
        <v>-9.3360995850622405E-3</v>
      </c>
      <c r="I46" s="1">
        <f t="shared" si="3"/>
        <v>0</v>
      </c>
    </row>
    <row r="47" spans="1:9" x14ac:dyDescent="0.25">
      <c r="A47" t="s">
        <v>51</v>
      </c>
      <c r="B47" s="1">
        <v>23720</v>
      </c>
      <c r="C47" s="1">
        <v>23402</v>
      </c>
      <c r="E47" t="s">
        <v>60</v>
      </c>
      <c r="F47" s="1">
        <f t="shared" ref="F47:G47" si="20">B56</f>
        <v>88699</v>
      </c>
      <c r="G47" s="1">
        <f t="shared" si="20"/>
        <v>92688</v>
      </c>
      <c r="H47" s="1">
        <f t="shared" si="2"/>
        <v>4.4972322123135546E-2</v>
      </c>
      <c r="I47" s="1">
        <f t="shared" si="3"/>
        <v>4.4972322123135546E-2</v>
      </c>
    </row>
    <row r="48" spans="1:9" x14ac:dyDescent="0.25">
      <c r="A48" t="s">
        <v>52</v>
      </c>
      <c r="B48" s="1">
        <v>54682</v>
      </c>
      <c r="C48" s="1">
        <v>55521</v>
      </c>
      <c r="E48" t="s">
        <v>61</v>
      </c>
      <c r="F48" s="1">
        <f t="shared" ref="F48:G48" si="21">B57</f>
        <v>37014</v>
      </c>
      <c r="G48" s="1">
        <f t="shared" si="21"/>
        <v>38545</v>
      </c>
      <c r="H48" s="1">
        <f t="shared" si="2"/>
        <v>4.1362727616577513E-2</v>
      </c>
      <c r="I48" s="1">
        <f t="shared" si="3"/>
        <v>4.1362727616577513E-2</v>
      </c>
    </row>
    <row r="49" spans="1:9" x14ac:dyDescent="0.25">
      <c r="A49" t="s">
        <v>53</v>
      </c>
      <c r="B49" s="1">
        <v>5119</v>
      </c>
      <c r="C49" s="1">
        <v>5023</v>
      </c>
      <c r="E49" t="s">
        <v>63</v>
      </c>
      <c r="F49" s="1">
        <f>B59</f>
        <v>22904</v>
      </c>
      <c r="G49" s="1">
        <f>C59</f>
        <v>22402</v>
      </c>
      <c r="H49" s="1">
        <f t="shared" si="2"/>
        <v>-2.1917568983583654E-2</v>
      </c>
      <c r="I49" s="1">
        <f t="shared" si="3"/>
        <v>0</v>
      </c>
    </row>
    <row r="50" spans="1:9" x14ac:dyDescent="0.25">
      <c r="A50" t="s">
        <v>54</v>
      </c>
      <c r="B50" s="1">
        <v>183309</v>
      </c>
      <c r="C50" s="1">
        <v>189994</v>
      </c>
      <c r="E50" t="s">
        <v>64</v>
      </c>
      <c r="F50" s="1">
        <f>B60</f>
        <v>46530</v>
      </c>
      <c r="G50" s="1">
        <f>C60</f>
        <v>46745</v>
      </c>
      <c r="H50" s="1">
        <f t="shared" si="2"/>
        <v>4.6206748334407912E-3</v>
      </c>
      <c r="I50" s="1">
        <f t="shared" si="3"/>
        <v>4.6206748334407912E-3</v>
      </c>
    </row>
    <row r="51" spans="1:9" x14ac:dyDescent="0.25">
      <c r="A51" t="s">
        <v>55</v>
      </c>
      <c r="B51" s="1">
        <v>44354</v>
      </c>
      <c r="C51" s="1">
        <v>45375</v>
      </c>
      <c r="E51" t="s">
        <v>65</v>
      </c>
      <c r="F51" s="1">
        <f t="shared" ref="F51:G51" si="22">B61</f>
        <v>1118775</v>
      </c>
      <c r="G51" s="1">
        <f t="shared" si="22"/>
        <v>1184646</v>
      </c>
      <c r="H51" s="1">
        <f t="shared" si="2"/>
        <v>5.8877790440437082E-2</v>
      </c>
      <c r="I51" s="1">
        <f t="shared" si="3"/>
        <v>5.8877790440437082E-2</v>
      </c>
    </row>
    <row r="52" spans="1:9" x14ac:dyDescent="0.25">
      <c r="A52" t="s">
        <v>56</v>
      </c>
      <c r="B52" s="1">
        <v>211626</v>
      </c>
      <c r="C52" s="1">
        <v>228440</v>
      </c>
      <c r="E52" t="s">
        <v>66</v>
      </c>
      <c r="F52" s="1">
        <f t="shared" ref="F52:G52" si="23">B62</f>
        <v>15112</v>
      </c>
      <c r="G52" s="1">
        <f t="shared" si="23"/>
        <v>14970</v>
      </c>
      <c r="H52" s="1">
        <f t="shared" si="2"/>
        <v>-9.3965060878771836E-3</v>
      </c>
      <c r="I52" s="1">
        <f t="shared" si="3"/>
        <v>0</v>
      </c>
    </row>
    <row r="53" spans="1:9" x14ac:dyDescent="0.25">
      <c r="A53" t="s">
        <v>57</v>
      </c>
      <c r="B53" s="1">
        <v>10067</v>
      </c>
      <c r="C53" s="1">
        <v>10020</v>
      </c>
      <c r="E53" t="s">
        <v>67</v>
      </c>
      <c r="F53" s="1">
        <f t="shared" ref="F53:G53" si="24">B63</f>
        <v>27753</v>
      </c>
      <c r="G53" s="1">
        <f t="shared" si="24"/>
        <v>27739</v>
      </c>
      <c r="H53" s="1">
        <f t="shared" si="2"/>
        <v>-5.0444996937268045E-4</v>
      </c>
      <c r="I53" s="1">
        <f t="shared" si="3"/>
        <v>0</v>
      </c>
    </row>
    <row r="54" spans="1:9" x14ac:dyDescent="0.25">
      <c r="A54" t="s">
        <v>58</v>
      </c>
      <c r="B54" s="1">
        <v>61663</v>
      </c>
      <c r="C54" s="1">
        <v>62959</v>
      </c>
      <c r="E54" t="s">
        <v>68</v>
      </c>
      <c r="F54" s="1">
        <f t="shared" ref="F54:G54" si="25">B64</f>
        <v>102814</v>
      </c>
      <c r="G54" s="1">
        <f t="shared" si="25"/>
        <v>107838</v>
      </c>
      <c r="H54" s="1">
        <f t="shared" si="2"/>
        <v>4.8864940572295602E-2</v>
      </c>
      <c r="I54" s="1">
        <f t="shared" si="3"/>
        <v>4.8864940572295602E-2</v>
      </c>
    </row>
    <row r="55" spans="1:9" x14ac:dyDescent="0.25">
      <c r="A55" t="s">
        <v>59</v>
      </c>
      <c r="B55" s="1">
        <v>56876</v>
      </c>
      <c r="C55" s="1">
        <v>56345</v>
      </c>
      <c r="E55" t="s">
        <v>69</v>
      </c>
      <c r="F55" s="1">
        <f t="shared" ref="F55:G55" si="26">B65</f>
        <v>96669</v>
      </c>
      <c r="G55" s="1">
        <f t="shared" si="26"/>
        <v>97870</v>
      </c>
      <c r="H55" s="1">
        <f t="shared" si="2"/>
        <v>1.2423838045288562E-2</v>
      </c>
      <c r="I55" s="1">
        <f t="shared" si="3"/>
        <v>1.2423838045288562E-2</v>
      </c>
    </row>
    <row r="56" spans="1:9" x14ac:dyDescent="0.25">
      <c r="A56" t="s">
        <v>60</v>
      </c>
      <c r="B56" s="1">
        <v>88699</v>
      </c>
      <c r="C56" s="1">
        <v>92688</v>
      </c>
      <c r="E56" t="s">
        <v>70</v>
      </c>
      <c r="F56" s="1">
        <f t="shared" ref="F56:G56" si="27">B66</f>
        <v>235231</v>
      </c>
      <c r="G56" s="1">
        <f t="shared" si="27"/>
        <v>244206</v>
      </c>
      <c r="H56" s="1">
        <f t="shared" si="2"/>
        <v>3.8153984806424325E-2</v>
      </c>
      <c r="I56" s="1">
        <f t="shared" si="3"/>
        <v>3.8153984806424325E-2</v>
      </c>
    </row>
    <row r="57" spans="1:9" x14ac:dyDescent="0.25">
      <c r="A57" t="s">
        <v>61</v>
      </c>
      <c r="B57" s="1">
        <v>37014</v>
      </c>
      <c r="C57" s="1">
        <v>38545</v>
      </c>
      <c r="E57" t="s">
        <v>72</v>
      </c>
      <c r="F57" s="1">
        <f>B68</f>
        <v>210056</v>
      </c>
      <c r="G57" s="1">
        <f>C68</f>
        <v>216009</v>
      </c>
      <c r="H57" s="1">
        <f t="shared" si="2"/>
        <v>2.8340061697832958E-2</v>
      </c>
      <c r="I57" s="1">
        <f t="shared" si="3"/>
        <v>2.8340061697832958E-2</v>
      </c>
    </row>
    <row r="58" spans="1:9" x14ac:dyDescent="0.25">
      <c r="A58" t="s">
        <v>62</v>
      </c>
      <c r="B58" s="1">
        <v>22500</v>
      </c>
      <c r="C58" s="1">
        <v>22841</v>
      </c>
      <c r="E58" t="s">
        <v>73</v>
      </c>
      <c r="F58" s="1">
        <f>B69</f>
        <v>147907</v>
      </c>
      <c r="G58" s="1">
        <f>C69</f>
        <v>151796</v>
      </c>
      <c r="H58" s="1">
        <f t="shared" si="2"/>
        <v>2.6293549324913627E-2</v>
      </c>
      <c r="I58" s="1">
        <f t="shared" si="3"/>
        <v>2.6293549324913627E-2</v>
      </c>
    </row>
    <row r="59" spans="1:9" x14ac:dyDescent="0.25">
      <c r="A59" t="s">
        <v>63</v>
      </c>
      <c r="B59" s="1">
        <v>22904</v>
      </c>
      <c r="C59" s="1">
        <v>22402</v>
      </c>
      <c r="E59" t="s">
        <v>697</v>
      </c>
      <c r="F59" s="1">
        <f>B71+B16+B28+B73</f>
        <v>92382</v>
      </c>
      <c r="G59" s="1">
        <f>C71+C16+C28+C73</f>
        <v>93509</v>
      </c>
      <c r="H59" s="1">
        <f t="shared" si="2"/>
        <v>1.2199346192981316E-2</v>
      </c>
      <c r="I59" s="1">
        <f t="shared" si="3"/>
        <v>1.2199346192981316E-2</v>
      </c>
    </row>
    <row r="60" spans="1:9" x14ac:dyDescent="0.25">
      <c r="A60" t="s">
        <v>64</v>
      </c>
      <c r="B60" s="1">
        <v>46530</v>
      </c>
      <c r="C60" s="1">
        <v>46745</v>
      </c>
      <c r="E60" t="s">
        <v>76</v>
      </c>
      <c r="F60" s="1">
        <f>B72</f>
        <v>63949</v>
      </c>
      <c r="G60" s="1">
        <f>C72</f>
        <v>66251</v>
      </c>
      <c r="H60" s="1">
        <f t="shared" si="2"/>
        <v>3.5997435456379304E-2</v>
      </c>
      <c r="I60" s="1">
        <f t="shared" si="3"/>
        <v>3.5997435456379304E-2</v>
      </c>
    </row>
    <row r="61" spans="1:9" x14ac:dyDescent="0.25">
      <c r="A61" t="s">
        <v>65</v>
      </c>
      <c r="B61" s="1">
        <v>1118775</v>
      </c>
      <c r="C61" s="1">
        <v>1184646</v>
      </c>
      <c r="E61" t="s">
        <v>78</v>
      </c>
      <c r="F61" s="1">
        <f>B74</f>
        <v>40450</v>
      </c>
      <c r="G61" s="1">
        <f>C74</f>
        <v>40700</v>
      </c>
      <c r="H61" s="1">
        <f t="shared" si="2"/>
        <v>6.180469715698393E-3</v>
      </c>
      <c r="I61" s="1">
        <f t="shared" si="3"/>
        <v>6.180469715698393E-3</v>
      </c>
    </row>
    <row r="62" spans="1:9" x14ac:dyDescent="0.25">
      <c r="A62" t="s">
        <v>66</v>
      </c>
      <c r="B62" s="1">
        <v>15112</v>
      </c>
      <c r="C62" s="1">
        <v>14970</v>
      </c>
      <c r="E62" t="s">
        <v>709</v>
      </c>
      <c r="F62" s="1">
        <f>B75+B41+B49+B90</f>
        <v>213122</v>
      </c>
      <c r="G62" s="1">
        <f>C75+C41+C49+C90</f>
        <v>219028</v>
      </c>
      <c r="H62" s="1">
        <f t="shared" si="2"/>
        <v>2.7711827028650257E-2</v>
      </c>
      <c r="I62" s="1">
        <f t="shared" si="3"/>
        <v>2.7711827028650257E-2</v>
      </c>
    </row>
    <row r="63" spans="1:9" x14ac:dyDescent="0.25">
      <c r="A63" t="s">
        <v>67</v>
      </c>
      <c r="B63" s="1">
        <v>27753</v>
      </c>
      <c r="C63" s="1">
        <v>27739</v>
      </c>
      <c r="E63" t="s">
        <v>80</v>
      </c>
      <c r="F63" s="1">
        <f>B76</f>
        <v>21923</v>
      </c>
      <c r="G63" s="1">
        <f>C76</f>
        <v>22358</v>
      </c>
      <c r="H63" s="1">
        <f t="shared" si="2"/>
        <v>1.9842174884824159E-2</v>
      </c>
      <c r="I63" s="1">
        <f t="shared" si="3"/>
        <v>1.9842174884824159E-2</v>
      </c>
    </row>
    <row r="64" spans="1:9" x14ac:dyDescent="0.25">
      <c r="A64" t="s">
        <v>68</v>
      </c>
      <c r="B64" s="1">
        <v>102814</v>
      </c>
      <c r="C64" s="1">
        <v>107838</v>
      </c>
      <c r="E64" t="s">
        <v>81</v>
      </c>
      <c r="F64" s="1">
        <f t="shared" ref="F64:G64" si="28">B77</f>
        <v>145246</v>
      </c>
      <c r="G64" s="1">
        <f t="shared" si="28"/>
        <v>146952</v>
      </c>
      <c r="H64" s="1">
        <f t="shared" si="2"/>
        <v>1.174559024000661E-2</v>
      </c>
      <c r="I64" s="1">
        <f t="shared" si="3"/>
        <v>1.174559024000661E-2</v>
      </c>
    </row>
    <row r="65" spans="1:9" x14ac:dyDescent="0.25">
      <c r="A65" t="s">
        <v>69</v>
      </c>
      <c r="B65" s="1">
        <v>96669</v>
      </c>
      <c r="C65" s="1">
        <v>97870</v>
      </c>
      <c r="E65" t="s">
        <v>82</v>
      </c>
      <c r="F65" s="1">
        <f t="shared" ref="F65:G65" si="29">B78</f>
        <v>45014</v>
      </c>
      <c r="G65" s="1">
        <f t="shared" si="29"/>
        <v>44526</v>
      </c>
      <c r="H65" s="1">
        <f t="shared" si="2"/>
        <v>-1.0841071666592615E-2</v>
      </c>
      <c r="I65" s="1">
        <f t="shared" si="3"/>
        <v>0</v>
      </c>
    </row>
    <row r="66" spans="1:9" x14ac:dyDescent="0.25">
      <c r="A66" t="s">
        <v>70</v>
      </c>
      <c r="B66" s="1">
        <v>235231</v>
      </c>
      <c r="C66" s="1">
        <v>244206</v>
      </c>
      <c r="E66" t="s">
        <v>83</v>
      </c>
      <c r="F66" s="1">
        <f t="shared" ref="F66:G66" si="30">B79</f>
        <v>131238</v>
      </c>
      <c r="G66" s="1">
        <f t="shared" si="30"/>
        <v>130277</v>
      </c>
      <c r="H66" s="1">
        <f t="shared" si="2"/>
        <v>-7.3225742544080217E-3</v>
      </c>
      <c r="I66" s="1">
        <f t="shared" si="3"/>
        <v>0</v>
      </c>
    </row>
    <row r="67" spans="1:9" x14ac:dyDescent="0.25">
      <c r="A67" t="s">
        <v>71</v>
      </c>
      <c r="B67" s="1">
        <v>20054</v>
      </c>
      <c r="C67" s="1">
        <v>19091</v>
      </c>
      <c r="E67" t="s">
        <v>84</v>
      </c>
      <c r="F67" s="1">
        <f t="shared" ref="F67:G67" si="31">B80</f>
        <v>91915</v>
      </c>
      <c r="G67" s="1">
        <f t="shared" si="31"/>
        <v>91579</v>
      </c>
      <c r="H67" s="1">
        <f t="shared" ref="H67:H85" si="32">(G67-F67)/F67</f>
        <v>-3.6555513245933743E-3</v>
      </c>
      <c r="I67" s="1">
        <f t="shared" ref="I67:I85" si="33">IF(H67&gt;=0,H67,0)</f>
        <v>0</v>
      </c>
    </row>
    <row r="68" spans="1:9" x14ac:dyDescent="0.25">
      <c r="A68" t="s">
        <v>72</v>
      </c>
      <c r="B68" s="1">
        <v>210056</v>
      </c>
      <c r="C68" s="1">
        <v>216009</v>
      </c>
      <c r="E68" t="s">
        <v>85</v>
      </c>
      <c r="F68" s="1">
        <f>B81</f>
        <v>143274</v>
      </c>
      <c r="G68" s="1">
        <f>C81</f>
        <v>143449</v>
      </c>
      <c r="H68" s="1">
        <f t="shared" si="32"/>
        <v>1.2214358501891481E-3</v>
      </c>
      <c r="I68" s="1">
        <f t="shared" si="33"/>
        <v>1.2214358501891481E-3</v>
      </c>
    </row>
    <row r="69" spans="1:9" x14ac:dyDescent="0.25">
      <c r="A69" t="s">
        <v>73</v>
      </c>
      <c r="B69" s="1">
        <v>147907</v>
      </c>
      <c r="C69" s="1">
        <v>151796</v>
      </c>
      <c r="E69" t="s">
        <v>86</v>
      </c>
      <c r="F69" s="1">
        <f t="shared" ref="F69:F72" si="34">B82</f>
        <v>69049</v>
      </c>
      <c r="G69" s="1">
        <f t="shared" ref="G69:G72" si="35">C82</f>
        <v>69942</v>
      </c>
      <c r="H69" s="1">
        <f t="shared" si="32"/>
        <v>1.2932844791380035E-2</v>
      </c>
      <c r="I69" s="1">
        <f t="shared" si="33"/>
        <v>1.2932844791380035E-2</v>
      </c>
    </row>
    <row r="70" spans="1:9" x14ac:dyDescent="0.25">
      <c r="A70" t="s">
        <v>74</v>
      </c>
      <c r="B70" s="1">
        <v>13277</v>
      </c>
      <c r="C70" s="1">
        <v>13271</v>
      </c>
      <c r="E70" t="s">
        <v>87</v>
      </c>
      <c r="F70" s="1">
        <f t="shared" si="34"/>
        <v>64053</v>
      </c>
      <c r="G70" s="1">
        <f t="shared" si="35"/>
        <v>63898</v>
      </c>
      <c r="H70" s="1">
        <f t="shared" si="32"/>
        <v>-2.419871044291446E-3</v>
      </c>
      <c r="I70" s="1">
        <f t="shared" si="33"/>
        <v>0</v>
      </c>
    </row>
    <row r="71" spans="1:9" x14ac:dyDescent="0.25">
      <c r="A71" t="s">
        <v>75</v>
      </c>
      <c r="B71" s="1">
        <v>39952</v>
      </c>
      <c r="C71" s="1">
        <v>39737</v>
      </c>
      <c r="E71" t="s">
        <v>88</v>
      </c>
      <c r="F71" s="1">
        <f t="shared" si="34"/>
        <v>35724</v>
      </c>
      <c r="G71" s="1">
        <f t="shared" si="35"/>
        <v>35504</v>
      </c>
      <c r="H71" s="1">
        <f t="shared" si="32"/>
        <v>-6.158324935617512E-3</v>
      </c>
      <c r="I71" s="1">
        <f t="shared" si="33"/>
        <v>0</v>
      </c>
    </row>
    <row r="72" spans="1:9" x14ac:dyDescent="0.25">
      <c r="A72" t="s">
        <v>76</v>
      </c>
      <c r="B72" s="1">
        <v>63949</v>
      </c>
      <c r="C72" s="1">
        <v>66251</v>
      </c>
      <c r="E72" t="s">
        <v>89</v>
      </c>
      <c r="F72" s="1">
        <f t="shared" si="34"/>
        <v>64691</v>
      </c>
      <c r="G72" s="1">
        <f t="shared" si="35"/>
        <v>65474</v>
      </c>
      <c r="H72" s="1">
        <f t="shared" si="32"/>
        <v>1.2103692940285356E-2</v>
      </c>
      <c r="I72" s="1">
        <f t="shared" si="33"/>
        <v>1.2103692940285356E-2</v>
      </c>
    </row>
    <row r="73" spans="1:9" x14ac:dyDescent="0.25">
      <c r="A73" t="s">
        <v>77</v>
      </c>
      <c r="B73" s="1">
        <v>13807</v>
      </c>
      <c r="C73" s="1">
        <v>14042</v>
      </c>
      <c r="E73" t="s">
        <v>90</v>
      </c>
      <c r="F73" s="1">
        <f t="shared" ref="F73:F76" si="36">B86</f>
        <v>46684</v>
      </c>
      <c r="G73" s="1">
        <f t="shared" ref="G73:G76" si="37">C86</f>
        <v>46631</v>
      </c>
      <c r="H73" s="1">
        <f t="shared" si="32"/>
        <v>-1.135292605603633E-3</v>
      </c>
      <c r="I73" s="1">
        <f t="shared" si="33"/>
        <v>0</v>
      </c>
    </row>
    <row r="74" spans="1:9" x14ac:dyDescent="0.25">
      <c r="A74" t="s">
        <v>78</v>
      </c>
      <c r="B74" s="1">
        <v>40450</v>
      </c>
      <c r="C74" s="1">
        <v>40700</v>
      </c>
      <c r="E74" t="s">
        <v>91</v>
      </c>
      <c r="F74" s="1">
        <f t="shared" si="36"/>
        <v>73548</v>
      </c>
      <c r="G74" s="1">
        <f t="shared" si="37"/>
        <v>73567</v>
      </c>
      <c r="H74" s="1">
        <f t="shared" si="32"/>
        <v>2.5833469298961224E-4</v>
      </c>
      <c r="I74" s="1">
        <f t="shared" si="33"/>
        <v>2.5833469298961224E-4</v>
      </c>
    </row>
    <row r="75" spans="1:9" x14ac:dyDescent="0.25">
      <c r="A75" t="s">
        <v>79</v>
      </c>
      <c r="B75" s="1">
        <v>183285</v>
      </c>
      <c r="C75" s="1">
        <v>189427</v>
      </c>
      <c r="E75" t="s">
        <v>92</v>
      </c>
      <c r="F75" s="1">
        <f t="shared" si="36"/>
        <v>14489</v>
      </c>
      <c r="G75" s="1">
        <f t="shared" si="37"/>
        <v>14530</v>
      </c>
      <c r="H75" s="1">
        <f t="shared" si="32"/>
        <v>2.8297329008213127E-3</v>
      </c>
      <c r="I75" s="1">
        <f t="shared" si="33"/>
        <v>2.8297329008213127E-3</v>
      </c>
    </row>
    <row r="76" spans="1:9" x14ac:dyDescent="0.25">
      <c r="A76" t="s">
        <v>80</v>
      </c>
      <c r="B76" s="1">
        <v>21923</v>
      </c>
      <c r="C76" s="1">
        <v>22358</v>
      </c>
      <c r="E76" t="s">
        <v>93</v>
      </c>
      <c r="F76" s="1">
        <f t="shared" si="36"/>
        <v>35511</v>
      </c>
      <c r="G76" s="1">
        <f t="shared" si="37"/>
        <v>36267</v>
      </c>
      <c r="H76" s="1">
        <f t="shared" si="32"/>
        <v>2.1289178001182733E-2</v>
      </c>
      <c r="I76" s="1">
        <f t="shared" si="33"/>
        <v>2.1289178001182733E-2</v>
      </c>
    </row>
    <row r="77" spans="1:9" x14ac:dyDescent="0.25">
      <c r="A77" t="s">
        <v>81</v>
      </c>
      <c r="B77" s="1">
        <v>145246</v>
      </c>
      <c r="C77" s="1">
        <v>146952</v>
      </c>
      <c r="E77" t="s">
        <v>95</v>
      </c>
      <c r="F77" s="1">
        <f>B91</f>
        <v>238740</v>
      </c>
      <c r="G77" s="1">
        <f>C91</f>
        <v>250729</v>
      </c>
      <c r="H77" s="1">
        <f t="shared" si="32"/>
        <v>5.0217810170059482E-2</v>
      </c>
      <c r="I77" s="1">
        <f t="shared" si="33"/>
        <v>5.0217810170059482E-2</v>
      </c>
    </row>
    <row r="78" spans="1:9" x14ac:dyDescent="0.25">
      <c r="A78" t="s">
        <v>82</v>
      </c>
      <c r="B78" s="1">
        <v>45014</v>
      </c>
      <c r="C78" s="1">
        <v>44526</v>
      </c>
      <c r="E78" t="s">
        <v>777</v>
      </c>
      <c r="F78" s="1">
        <f>B92+B94</f>
        <v>65202</v>
      </c>
      <c r="G78" s="1">
        <f>C92+C94</f>
        <v>64485</v>
      </c>
      <c r="H78" s="1">
        <f t="shared" si="32"/>
        <v>-1.0996595196466365E-2</v>
      </c>
      <c r="I78" s="1">
        <f t="shared" si="33"/>
        <v>0</v>
      </c>
    </row>
    <row r="79" spans="1:9" x14ac:dyDescent="0.25">
      <c r="A79" t="s">
        <v>83</v>
      </c>
      <c r="B79" s="1">
        <v>131238</v>
      </c>
      <c r="C79" s="1">
        <v>130277</v>
      </c>
      <c r="E79" t="s">
        <v>97</v>
      </c>
      <c r="F79" s="1">
        <f>B93</f>
        <v>1102782</v>
      </c>
      <c r="G79" s="1">
        <f>C93</f>
        <v>1158291</v>
      </c>
      <c r="H79" s="1">
        <f t="shared" si="32"/>
        <v>5.0335424408450624E-2</v>
      </c>
      <c r="I79" s="1">
        <f t="shared" si="33"/>
        <v>5.0335424408450624E-2</v>
      </c>
    </row>
    <row r="80" spans="1:9" x14ac:dyDescent="0.25">
      <c r="A80" t="s">
        <v>84</v>
      </c>
      <c r="B80" s="1">
        <v>91915</v>
      </c>
      <c r="C80" s="1">
        <v>91579</v>
      </c>
      <c r="E80" t="s">
        <v>99</v>
      </c>
      <c r="F80" s="1">
        <f>B95</f>
        <v>12039</v>
      </c>
      <c r="G80" s="1">
        <f>C95</f>
        <v>11738</v>
      </c>
      <c r="H80" s="1">
        <f t="shared" si="32"/>
        <v>-2.5002076584433923E-2</v>
      </c>
      <c r="I80" s="1">
        <f t="shared" si="33"/>
        <v>0</v>
      </c>
    </row>
    <row r="81" spans="1:9" x14ac:dyDescent="0.25">
      <c r="A81" t="s">
        <v>85</v>
      </c>
      <c r="B81" s="1">
        <v>143274</v>
      </c>
      <c r="C81" s="1">
        <v>143449</v>
      </c>
      <c r="E81" t="s">
        <v>100</v>
      </c>
      <c r="F81" s="1">
        <f t="shared" ref="F81:G81" si="38">B96</f>
        <v>57011</v>
      </c>
      <c r="G81" s="1">
        <f t="shared" si="38"/>
        <v>58385</v>
      </c>
      <c r="H81" s="1">
        <f t="shared" si="32"/>
        <v>2.4100612162565118E-2</v>
      </c>
      <c r="I81" s="1">
        <f t="shared" si="33"/>
        <v>2.4100612162565118E-2</v>
      </c>
    </row>
    <row r="82" spans="1:9" x14ac:dyDescent="0.25">
      <c r="A82" t="s">
        <v>86</v>
      </c>
      <c r="B82" s="1">
        <v>69049</v>
      </c>
      <c r="C82" s="1">
        <v>69942</v>
      </c>
      <c r="E82" t="s">
        <v>101</v>
      </c>
      <c r="F82" s="1">
        <f t="shared" ref="F82:G82" si="39">B97</f>
        <v>126339</v>
      </c>
      <c r="G82" s="1">
        <f t="shared" si="39"/>
        <v>127239</v>
      </c>
      <c r="H82" s="1">
        <f t="shared" si="32"/>
        <v>7.1236910217747492E-3</v>
      </c>
      <c r="I82" s="1">
        <f t="shared" si="33"/>
        <v>7.1236910217747492E-3</v>
      </c>
    </row>
    <row r="83" spans="1:9" x14ac:dyDescent="0.25">
      <c r="A83" t="s">
        <v>87</v>
      </c>
      <c r="B83" s="1">
        <v>64053</v>
      </c>
      <c r="C83" s="1">
        <v>63898</v>
      </c>
      <c r="E83" t="s">
        <v>102</v>
      </c>
      <c r="F83" s="1">
        <f t="shared" ref="F83:G83" si="40">B98</f>
        <v>70263</v>
      </c>
      <c r="G83" s="1">
        <f t="shared" si="40"/>
        <v>70788</v>
      </c>
      <c r="H83" s="1">
        <f t="shared" si="32"/>
        <v>7.4719269032065237E-3</v>
      </c>
      <c r="I83" s="1">
        <f t="shared" si="33"/>
        <v>7.4719269032065237E-3</v>
      </c>
    </row>
    <row r="84" spans="1:9" x14ac:dyDescent="0.25">
      <c r="A84" t="s">
        <v>88</v>
      </c>
      <c r="B84" s="1">
        <v>35724</v>
      </c>
      <c r="C84" s="1">
        <v>35504</v>
      </c>
      <c r="E84" t="s">
        <v>103</v>
      </c>
      <c r="F84" s="1">
        <f t="shared" ref="F84:G84" si="41">B99</f>
        <v>83495</v>
      </c>
      <c r="G84" s="1">
        <f t="shared" si="41"/>
        <v>85170</v>
      </c>
      <c r="H84" s="1">
        <f t="shared" si="32"/>
        <v>2.0061081501886339E-2</v>
      </c>
      <c r="I84" s="1">
        <f t="shared" si="33"/>
        <v>2.0061081501886339E-2</v>
      </c>
    </row>
    <row r="85" spans="1:9" x14ac:dyDescent="0.25">
      <c r="A85" t="s">
        <v>89</v>
      </c>
      <c r="B85" s="1">
        <v>64691</v>
      </c>
      <c r="C85" s="1">
        <v>65474</v>
      </c>
      <c r="E85" t="s">
        <v>104</v>
      </c>
      <c r="F85" s="1">
        <f t="shared" ref="F85:G85" si="42">B100</f>
        <v>38145</v>
      </c>
      <c r="G85" s="1">
        <f t="shared" si="42"/>
        <v>38030</v>
      </c>
      <c r="H85" s="1">
        <f t="shared" si="32"/>
        <v>-3.0148119019530739E-3</v>
      </c>
      <c r="I85" s="1">
        <f t="shared" si="33"/>
        <v>0</v>
      </c>
    </row>
    <row r="86" spans="1:9" x14ac:dyDescent="0.25">
      <c r="A86" t="s">
        <v>90</v>
      </c>
      <c r="B86" s="1">
        <v>46684</v>
      </c>
      <c r="C86" s="1">
        <v>46631</v>
      </c>
    </row>
    <row r="87" spans="1:9" x14ac:dyDescent="0.25">
      <c r="A87" t="s">
        <v>91</v>
      </c>
      <c r="B87" s="1">
        <v>73548</v>
      </c>
      <c r="C87" s="1">
        <v>73567</v>
      </c>
    </row>
    <row r="88" spans="1:9" x14ac:dyDescent="0.25">
      <c r="A88" t="s">
        <v>92</v>
      </c>
      <c r="B88" s="1">
        <v>14489</v>
      </c>
      <c r="C88" s="1">
        <v>14530</v>
      </c>
    </row>
    <row r="89" spans="1:9" x14ac:dyDescent="0.25">
      <c r="A89" t="s">
        <v>93</v>
      </c>
      <c r="B89" s="1">
        <v>35511</v>
      </c>
      <c r="C89" s="1">
        <v>36267</v>
      </c>
    </row>
    <row r="90" spans="1:9" x14ac:dyDescent="0.25">
      <c r="A90" t="s">
        <v>94</v>
      </c>
      <c r="B90" s="1">
        <v>3767</v>
      </c>
      <c r="C90" s="1">
        <v>3735</v>
      </c>
    </row>
    <row r="91" spans="1:9" x14ac:dyDescent="0.25">
      <c r="A91" t="s">
        <v>95</v>
      </c>
      <c r="B91" s="1">
        <v>238740</v>
      </c>
      <c r="C91" s="1">
        <v>250729</v>
      </c>
    </row>
    <row r="92" spans="1:9" x14ac:dyDescent="0.25">
      <c r="A92" t="s">
        <v>96</v>
      </c>
      <c r="B92" s="1">
        <v>45435</v>
      </c>
      <c r="C92" s="1">
        <v>45326</v>
      </c>
    </row>
    <row r="93" spans="1:9" x14ac:dyDescent="0.25">
      <c r="A93" t="s">
        <v>97</v>
      </c>
      <c r="B93" s="1">
        <v>1102782</v>
      </c>
      <c r="C93" s="1">
        <v>1158291</v>
      </c>
    </row>
    <row r="94" spans="1:9" x14ac:dyDescent="0.25">
      <c r="A94" t="s">
        <v>98</v>
      </c>
      <c r="B94" s="1">
        <v>19767</v>
      </c>
      <c r="C94" s="1">
        <v>19159</v>
      </c>
    </row>
    <row r="95" spans="1:9" x14ac:dyDescent="0.25">
      <c r="A95" t="s">
        <v>99</v>
      </c>
      <c r="B95" s="1">
        <v>12039</v>
      </c>
      <c r="C95" s="1">
        <v>11738</v>
      </c>
    </row>
    <row r="96" spans="1:9" x14ac:dyDescent="0.25">
      <c r="A96" t="s">
        <v>100</v>
      </c>
      <c r="B96" s="1">
        <v>57011</v>
      </c>
      <c r="C96" s="1">
        <v>58385</v>
      </c>
    </row>
    <row r="97" spans="1:3" x14ac:dyDescent="0.25">
      <c r="A97" t="s">
        <v>101</v>
      </c>
      <c r="B97" s="1">
        <v>126339</v>
      </c>
      <c r="C97" s="1">
        <v>127239</v>
      </c>
    </row>
    <row r="98" spans="1:3" x14ac:dyDescent="0.25">
      <c r="A98" t="s">
        <v>102</v>
      </c>
      <c r="B98" s="1">
        <v>70263</v>
      </c>
      <c r="C98" s="1">
        <v>70788</v>
      </c>
    </row>
    <row r="99" spans="1:3" x14ac:dyDescent="0.25">
      <c r="A99" t="s">
        <v>103</v>
      </c>
      <c r="B99" s="1">
        <v>83495</v>
      </c>
      <c r="C99" s="1">
        <v>85170</v>
      </c>
    </row>
    <row r="100" spans="1:3" x14ac:dyDescent="0.25">
      <c r="A100" t="s">
        <v>104</v>
      </c>
      <c r="B100" s="1">
        <v>38145</v>
      </c>
      <c r="C100" s="1">
        <v>38030</v>
      </c>
    </row>
    <row r="101" spans="1:3" x14ac:dyDescent="0.25">
      <c r="A101" t="s">
        <v>105</v>
      </c>
      <c r="B101" s="1">
        <v>18909</v>
      </c>
      <c r="C101" s="1">
        <v>19606</v>
      </c>
    </row>
  </sheetData>
  <phoneticPr fontId="1" type="noConversion"/>
  <pageMargins left="0.7" right="0.7" top="0.75" bottom="0.75" header="0.3" footer="0.3"/>
  <pageSetup orientation="portrait" horizontalDpi="90" verticalDpi="9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7"/>
  <sheetViews>
    <sheetView workbookViewId="0">
      <selection activeCell="J12" sqref="J12"/>
    </sheetView>
  </sheetViews>
  <sheetFormatPr defaultRowHeight="15" x14ac:dyDescent="0.25"/>
  <cols>
    <col min="1" max="1" width="19.5703125" customWidth="1"/>
    <col min="2" max="10" width="13.7109375" customWidth="1"/>
  </cols>
  <sheetData>
    <row r="1" spans="1:14" x14ac:dyDescent="0.25">
      <c r="A1" s="49" t="s">
        <v>1179</v>
      </c>
    </row>
    <row r="3" spans="1:14" x14ac:dyDescent="0.25">
      <c r="A3" s="53" t="s">
        <v>1178</v>
      </c>
      <c r="B3" s="53" t="s">
        <v>1183</v>
      </c>
      <c r="C3" s="53" t="s">
        <v>1191</v>
      </c>
      <c r="D3" s="53" t="s">
        <v>1182</v>
      </c>
      <c r="E3" s="55" t="s">
        <v>1185</v>
      </c>
      <c r="F3" s="55" t="s">
        <v>1186</v>
      </c>
      <c r="G3" s="53" t="s">
        <v>1181</v>
      </c>
      <c r="H3" s="53" t="s">
        <v>1184</v>
      </c>
      <c r="I3" s="53" t="s">
        <v>1180</v>
      </c>
      <c r="J3" s="58" t="s">
        <v>1209</v>
      </c>
      <c r="K3" s="56" t="s">
        <v>1187</v>
      </c>
      <c r="L3" s="56" t="s">
        <v>1188</v>
      </c>
      <c r="M3" s="56" t="s">
        <v>1189</v>
      </c>
      <c r="N3" s="56" t="s">
        <v>1190</v>
      </c>
    </row>
    <row r="4" spans="1:14" x14ac:dyDescent="0.25">
      <c r="A4" s="54" t="s">
        <v>1139</v>
      </c>
      <c r="B4" s="53">
        <v>30</v>
      </c>
      <c r="C4" s="53">
        <v>36</v>
      </c>
      <c r="D4" s="53">
        <v>45</v>
      </c>
      <c r="E4" s="55">
        <v>30</v>
      </c>
      <c r="F4" s="55">
        <v>30</v>
      </c>
      <c r="G4" s="53">
        <v>30</v>
      </c>
      <c r="H4" s="53">
        <v>35</v>
      </c>
      <c r="I4" s="53">
        <v>40</v>
      </c>
      <c r="J4" s="58">
        <v>35</v>
      </c>
      <c r="K4" s="57">
        <f>AVERAGE(B4:I4)</f>
        <v>34.5</v>
      </c>
      <c r="L4" s="57">
        <f>MEDIAN(B4:I4)</f>
        <v>32.5</v>
      </c>
      <c r="M4" s="57">
        <f>MIN(B4:I4)</f>
        <v>30</v>
      </c>
      <c r="N4" s="57">
        <f>MAX(B4:I4)</f>
        <v>45</v>
      </c>
    </row>
    <row r="5" spans="1:14" x14ac:dyDescent="0.25">
      <c r="A5" s="54" t="s">
        <v>1140</v>
      </c>
      <c r="B5" s="53">
        <v>40</v>
      </c>
      <c r="C5" s="53">
        <v>59</v>
      </c>
      <c r="D5" s="53">
        <v>60</v>
      </c>
      <c r="E5" s="55">
        <v>40</v>
      </c>
      <c r="F5" s="55">
        <v>45</v>
      </c>
      <c r="G5" s="53">
        <v>45</v>
      </c>
      <c r="H5" s="53">
        <v>45</v>
      </c>
      <c r="I5" s="53">
        <v>50</v>
      </c>
      <c r="J5" s="58">
        <v>45</v>
      </c>
      <c r="K5" s="57">
        <f>AVERAGE(B5:I5)</f>
        <v>48</v>
      </c>
      <c r="L5" s="57">
        <f t="shared" ref="L5" si="0">MEDIAN(B5:I5)</f>
        <v>45</v>
      </c>
      <c r="M5" s="57">
        <f t="shared" ref="M5" si="1">MIN(B5:I5)</f>
        <v>40</v>
      </c>
      <c r="N5" s="57">
        <f t="shared" ref="N5" si="2">MAX(B5:I5)</f>
        <v>60</v>
      </c>
    </row>
    <row r="6" spans="1:14" x14ac:dyDescent="0.25">
      <c r="A6" s="54" t="s">
        <v>1141</v>
      </c>
      <c r="B6" s="53"/>
      <c r="C6" s="53"/>
      <c r="D6" s="53"/>
      <c r="E6" s="55">
        <v>45</v>
      </c>
      <c r="F6" s="55">
        <v>45</v>
      </c>
      <c r="G6" s="53">
        <v>45</v>
      </c>
      <c r="H6" s="53">
        <v>45</v>
      </c>
      <c r="I6" s="53">
        <v>60</v>
      </c>
      <c r="J6" s="58">
        <v>45</v>
      </c>
      <c r="K6" s="57">
        <f>AVERAGE(E6:I6)</f>
        <v>48</v>
      </c>
      <c r="L6" s="57">
        <f>MEDIAN(E6:I6)</f>
        <v>45</v>
      </c>
      <c r="M6" s="57">
        <f>MIN(E6:I6)</f>
        <v>45</v>
      </c>
      <c r="N6" s="57">
        <f>MAX(E6:I6)</f>
        <v>60</v>
      </c>
    </row>
    <row r="7" spans="1:14" x14ac:dyDescent="0.25">
      <c r="A7" s="54" t="s">
        <v>1142</v>
      </c>
      <c r="B7" s="53"/>
      <c r="C7" s="53"/>
      <c r="D7" s="53"/>
      <c r="E7" s="55">
        <v>60</v>
      </c>
      <c r="F7" s="55">
        <v>60</v>
      </c>
      <c r="G7" s="53">
        <v>60</v>
      </c>
      <c r="H7" s="53">
        <v>70</v>
      </c>
      <c r="I7" s="53">
        <v>75</v>
      </c>
      <c r="J7" s="58">
        <v>60</v>
      </c>
      <c r="K7" s="57">
        <f>AVERAGE(E7:I7)</f>
        <v>65</v>
      </c>
      <c r="L7" s="57">
        <f>MEDIAN(E7:I7)</f>
        <v>60</v>
      </c>
      <c r="M7" s="57">
        <f>MIN(E7:I7)</f>
        <v>60</v>
      </c>
      <c r="N7" s="57">
        <f>MAX(E7:I7)</f>
        <v>75</v>
      </c>
    </row>
  </sheetData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618F75B027DB4A9BA5359EE1950361" ma:contentTypeVersion="12" ma:contentTypeDescription="Create a new document." ma:contentTypeScope="" ma:versionID="bd69a5d17a84f48d83fb3ed5d66eb099">
  <xsd:schema xmlns:xsd="http://www.w3.org/2001/XMLSchema" xmlns:xs="http://www.w3.org/2001/XMLSchema" xmlns:p="http://schemas.microsoft.com/office/2006/metadata/properties" xmlns:ns3="a28a4cfc-4e3d-4364-8ad0-d42f43623c04" xmlns:ns4="5e7a20ab-6e2e-4a17-9732-54a249021c5d" targetNamespace="http://schemas.microsoft.com/office/2006/metadata/properties" ma:root="true" ma:fieldsID="bbd0de056ee00c4771819734493c9d49" ns3:_="" ns4:_="">
    <xsd:import namespace="a28a4cfc-4e3d-4364-8ad0-d42f43623c04"/>
    <xsd:import namespace="5e7a20ab-6e2e-4a17-9732-54a249021c5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8a4cfc-4e3d-4364-8ad0-d42f43623c0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a20ab-6e2e-4a17-9732-54a249021c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EFEA10C-D122-4FC6-8E61-758BCC929B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1FB22-6746-422E-9C77-ED87BD2B70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8a4cfc-4e3d-4364-8ad0-d42f43623c04"/>
    <ds:schemaRef ds:uri="5e7a20ab-6e2e-4a17-9732-54a249021c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7DC345-7BF7-42C8-B8A6-EA5A5F9FAADB}">
  <ds:schemaRefs>
    <ds:schemaRef ds:uri="http://purl.org/dc/terms/"/>
    <ds:schemaRef ds:uri="a28a4cfc-4e3d-4364-8ad0-d42f43623c04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5e7a20ab-6e2e-4a17-9732-54a249021c5d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Scenarios</vt:lpstr>
      <vt:lpstr>CONTROL</vt:lpstr>
      <vt:lpstr>RY2019</vt:lpstr>
      <vt:lpstr>RY2020</vt:lpstr>
      <vt:lpstr>proj1</vt:lpstr>
      <vt:lpstr>pop_data</vt:lpstr>
      <vt:lpstr>times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Dickson, Tom E</dc:creator>
  <cp:lastModifiedBy>Craddock, Amy D</cp:lastModifiedBy>
  <cp:lastPrinted>2021-12-08T13:55:31Z</cp:lastPrinted>
  <dcterms:created xsi:type="dcterms:W3CDTF">2021-11-16T16:43:36Z</dcterms:created>
  <dcterms:modified xsi:type="dcterms:W3CDTF">2022-01-19T19:23:08Z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0x01010049618F75B027DB4A9BA5359EE1950361</vt:lpwstr>
  </property>
</Properties>
</file>